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252" activeTab="4"/>
  </bookViews>
  <sheets>
    <sheet name="12 Pay-Periods" sheetId="1" r:id="rId1"/>
    <sheet name="13 Pay-Periods" sheetId="2" r:id="rId2"/>
    <sheet name="26 Pay-Periods" sheetId="3" r:id="rId3"/>
    <sheet name="52 Pay-Periods" sheetId="4" r:id="rId4"/>
    <sheet name="Tax-Bands" sheetId="5" r:id="rId5"/>
  </sheets>
  <definedNames>
    <definedName name="_xlfn.SINGLE" hidden="1">#NAME?</definedName>
    <definedName name="Currency">'Tax-Bands'!$K$4</definedName>
    <definedName name="Dual_Display">'Tax-Bands'!$K$6</definedName>
    <definedName name="Euro_Year">'Tax-Bands'!$K$7</definedName>
    <definedName name="Exchange_Rate">'Tax-Bands'!$K$5</definedName>
    <definedName name="Tax_Year">'Tax-Bands'!$V$2</definedName>
    <definedName name="Version">'Tax-Bands'!$K$3</definedName>
  </definedNames>
  <calcPr fullCalcOnLoad="1"/>
</workbook>
</file>

<file path=xl/comments1.xml><?xml version="1.0" encoding="utf-8"?>
<comments xmlns="http://schemas.openxmlformats.org/spreadsheetml/2006/main">
  <authors>
    <author>ITD-MOF</author>
    <author>Anthony Sultana</author>
  </authors>
  <commentList>
    <comment ref="E21" authorId="0">
      <text>
        <r>
          <rPr>
            <b/>
            <sz val="8"/>
            <color indexed="54"/>
            <rFont val="Tahoma"/>
            <family val="2"/>
          </rPr>
          <t>Status</t>
        </r>
        <r>
          <rPr>
            <b/>
            <sz val="8"/>
            <rFont val="Tahoma"/>
            <family val="2"/>
          </rPr>
          <t xml:space="preserve">
</t>
        </r>
        <r>
          <rPr>
            <sz val="8"/>
            <rFont val="Tahoma"/>
            <family val="2"/>
          </rPr>
          <t xml:space="preserve">Current Tax Status of Taxpayer 
S = Single
M = Married
P = Parental
</t>
        </r>
        <r>
          <rPr>
            <b/>
            <sz val="8"/>
            <rFont val="Tahoma"/>
            <family val="2"/>
          </rPr>
          <t xml:space="preserve">             
</t>
        </r>
      </text>
    </comment>
    <comment ref="P21" authorId="1">
      <text>
        <r>
          <rPr>
            <b/>
            <sz val="8"/>
            <color indexed="54"/>
            <rFont val="Arial"/>
            <family val="2"/>
          </rPr>
          <t>Category 3</t>
        </r>
        <r>
          <rPr>
            <sz val="8"/>
            <color indexed="8"/>
            <rFont val="Arial"/>
            <family val="2"/>
          </rPr>
          <t xml:space="preserve">
</t>
        </r>
        <r>
          <rPr>
            <b/>
            <sz val="8"/>
            <color indexed="54"/>
            <rFont val="Arial"/>
            <family val="2"/>
          </rPr>
          <t xml:space="preserve">ANY OTHER BENEFITS OR FACILITIES OF ANY KIND </t>
        </r>
        <r>
          <rPr>
            <sz val="8"/>
            <color indexed="8"/>
            <rFont val="Arial"/>
            <family val="2"/>
          </rPr>
          <t xml:space="preserve">
Benefits falling under this category could be classified as any other benefit not falling under Category 1 or Category 2 and that accrue as a result of a position of employment as defined previously.
</t>
        </r>
      </text>
    </comment>
    <comment ref="C21" authorId="1">
      <text>
        <r>
          <rPr>
            <b/>
            <sz val="8"/>
            <color indexed="54"/>
            <rFont val="Tahoma"/>
            <family val="2"/>
          </rPr>
          <t>Pay Period</t>
        </r>
        <r>
          <rPr>
            <sz val="8"/>
            <rFont val="Tahoma"/>
            <family val="2"/>
          </rPr>
          <t xml:space="preserve">
Current Pay Period for which tax is being Calculated</t>
        </r>
        <r>
          <rPr>
            <b/>
            <sz val="8"/>
            <rFont val="Tahoma"/>
            <family val="2"/>
          </rPr>
          <t xml:space="preserve">
</t>
        </r>
      </text>
    </comment>
    <comment ref="G21" authorId="1">
      <text>
        <r>
          <rPr>
            <b/>
            <sz val="8"/>
            <color indexed="54"/>
            <rFont val="Tahoma"/>
            <family val="2"/>
          </rPr>
          <t>Emoluments</t>
        </r>
        <r>
          <rPr>
            <b/>
            <sz val="8"/>
            <rFont val="Tahoma"/>
            <family val="2"/>
          </rPr>
          <t xml:space="preserve">
</t>
        </r>
        <r>
          <rPr>
            <sz val="8"/>
            <rFont val="Tahoma"/>
            <family val="2"/>
          </rPr>
          <t>The Emoluments received by the Taxpayers for the particluar Pay Period</t>
        </r>
      </text>
    </comment>
    <comment ref="Y21" authorId="1">
      <text>
        <r>
          <rPr>
            <b/>
            <sz val="8"/>
            <color indexed="54"/>
            <rFont val="Tahoma"/>
            <family val="2"/>
          </rPr>
          <t xml:space="preserve">Tax Due  </t>
        </r>
        <r>
          <rPr>
            <b/>
            <sz val="8"/>
            <rFont val="Tahoma"/>
            <family val="2"/>
          </rPr>
          <t xml:space="preserve">  
</t>
        </r>
        <r>
          <rPr>
            <sz val="8"/>
            <rFont val="Tahoma"/>
            <family val="2"/>
          </rPr>
          <t>Tax Due for the Current Pay period</t>
        </r>
      </text>
    </comment>
    <comment ref="R21" authorId="1">
      <text>
        <r>
          <rPr>
            <b/>
            <sz val="8"/>
            <color indexed="54"/>
            <rFont val="Tahoma"/>
            <family val="2"/>
          </rPr>
          <t>Emoluments + FBV Year to Date</t>
        </r>
        <r>
          <rPr>
            <sz val="8"/>
            <rFont val="Tahoma"/>
            <family val="2"/>
          </rPr>
          <t xml:space="preserve">
The Total Amount of Emoluments plus all Fringe Benefits Value received by the Taxpayers for the particluar Basis Year </t>
        </r>
      </text>
    </comment>
    <comment ref="N21" authorId="1">
      <text>
        <r>
          <rPr>
            <b/>
            <sz val="8"/>
            <color indexed="54"/>
            <rFont val="Tahoma"/>
            <family val="2"/>
          </rPr>
          <t>Category 2</t>
        </r>
        <r>
          <rPr>
            <sz val="8"/>
            <rFont val="Tahoma"/>
            <family val="2"/>
          </rPr>
          <t xml:space="preserve">
</t>
        </r>
        <r>
          <rPr>
            <b/>
            <sz val="8"/>
            <color indexed="54"/>
            <rFont val="Tahoma"/>
            <family val="2"/>
          </rPr>
          <t>USE OF ASSETS, ACCOMODATION AND RELATED COSTS</t>
        </r>
        <r>
          <rPr>
            <sz val="8"/>
            <rFont val="Tahoma"/>
            <family val="2"/>
          </rPr>
          <t xml:space="preserve">
Provision of company owned or leased/rented assets including living quarters (including maintenance, domestic bills and other related services), furniture, boats, airplanes, machinery etc. It excludes computers and other related equipment.
This category of fringe benefits includes the use of any accommodation for the employee and their family, where the property is owned or leased/rented/hired by the employer.
</t>
        </r>
      </text>
    </comment>
    <comment ref="L21" authorId="1">
      <text>
        <r>
          <rPr>
            <b/>
            <sz val="8"/>
            <color indexed="54"/>
            <rFont val="Tahoma"/>
            <family val="2"/>
          </rPr>
          <t>Category 1</t>
        </r>
        <r>
          <rPr>
            <sz val="8"/>
            <rFont val="Tahoma"/>
            <family val="2"/>
          </rPr>
          <t xml:space="preserve">
</t>
        </r>
        <r>
          <rPr>
            <b/>
            <sz val="8"/>
            <color indexed="54"/>
            <rFont val="Tahoma"/>
            <family val="2"/>
          </rPr>
          <t>USE OF COMPANY CAR</t>
        </r>
        <r>
          <rPr>
            <sz val="8"/>
            <rFont val="Tahoma"/>
            <family val="2"/>
          </rPr>
          <t xml:space="preserve">
This category of fringe benefit includes the use of any car (or any mechanically propelled road vehicle) made available for private use (this includes travel to and from the place of work).
</t>
        </r>
      </text>
    </comment>
    <comment ref="I21" authorId="1">
      <text>
        <r>
          <rPr>
            <b/>
            <sz val="8"/>
            <color indexed="54"/>
            <rFont val="Tahoma"/>
            <family val="2"/>
          </rPr>
          <t>Category 1
CASH ALLOWANCE IN RESPECT OF CAR OWNED BY EMPLOYEE</t>
        </r>
        <r>
          <rPr>
            <b/>
            <sz val="8"/>
            <rFont val="Tahoma"/>
            <family val="2"/>
          </rPr>
          <t xml:space="preserve">
</t>
        </r>
        <r>
          <rPr>
            <sz val="8"/>
            <rFont val="Tahoma"/>
            <family val="2"/>
          </rPr>
          <t>If a ‘cash allowance’ or ‘petrol allowance’ is granted to an employee for the use of the employee’s own car for business purposes, the allowance paid is understood as having a ‘private use value’ part upon which income tax will be due.   The ‘private use value’ is:
2001-2007 
•  if the annual cash allowance is Lm1,000 or less it is 50% of the allowance. 
•  if the annual cash allowance exceeds Lm1,000 it is the cash allowance less Lm500.
2008-
•  if the annual cash allowance is €2,340 or less, the taxable value is 50% of the allowance. 
•  if the annual cash allowance exceeds €2,340, the taxable value is the allowance less €1,170.</t>
        </r>
      </text>
    </comment>
  </commentList>
</comments>
</file>

<file path=xl/comments2.xml><?xml version="1.0" encoding="utf-8"?>
<comments xmlns="http://schemas.openxmlformats.org/spreadsheetml/2006/main">
  <authors>
    <author>Anthony Sultana</author>
    <author>ITD-MOF</author>
  </authors>
  <commentList>
    <comment ref="C21" authorId="0">
      <text>
        <r>
          <rPr>
            <b/>
            <sz val="8"/>
            <color indexed="54"/>
            <rFont val="Tahoma"/>
            <family val="2"/>
          </rPr>
          <t>Pay Period</t>
        </r>
        <r>
          <rPr>
            <sz val="8"/>
            <rFont val="Tahoma"/>
            <family val="2"/>
          </rPr>
          <t xml:space="preserve">
Current Pay Period for which tax is being Calculated</t>
        </r>
        <r>
          <rPr>
            <b/>
            <sz val="8"/>
            <rFont val="Tahoma"/>
            <family val="2"/>
          </rPr>
          <t xml:space="preserve">
</t>
        </r>
      </text>
    </comment>
    <comment ref="E21" authorId="1">
      <text>
        <r>
          <rPr>
            <b/>
            <sz val="8"/>
            <color indexed="54"/>
            <rFont val="Tahoma"/>
            <family val="2"/>
          </rPr>
          <t>Status</t>
        </r>
        <r>
          <rPr>
            <b/>
            <sz val="8"/>
            <rFont val="Tahoma"/>
            <family val="2"/>
          </rPr>
          <t xml:space="preserve">
</t>
        </r>
        <r>
          <rPr>
            <sz val="8"/>
            <rFont val="Tahoma"/>
            <family val="2"/>
          </rPr>
          <t xml:space="preserve">Current Tax Status of Taxpayer 
S = Single
M = Married
P = Parental
</t>
        </r>
        <r>
          <rPr>
            <b/>
            <sz val="8"/>
            <rFont val="Tahoma"/>
            <family val="2"/>
          </rPr>
          <t xml:space="preserve">             
</t>
        </r>
      </text>
    </comment>
    <comment ref="G21" authorId="0">
      <text>
        <r>
          <rPr>
            <b/>
            <sz val="8"/>
            <color indexed="54"/>
            <rFont val="Tahoma"/>
            <family val="2"/>
          </rPr>
          <t>Emoluments</t>
        </r>
        <r>
          <rPr>
            <b/>
            <sz val="8"/>
            <rFont val="Tahoma"/>
            <family val="2"/>
          </rPr>
          <t xml:space="preserve">
</t>
        </r>
        <r>
          <rPr>
            <sz val="8"/>
            <rFont val="Tahoma"/>
            <family val="2"/>
          </rPr>
          <t>The Emoluments received by the Taxpayers for the particluar Pay Period</t>
        </r>
      </text>
    </comment>
    <comment ref="I21" authorId="0">
      <text>
        <r>
          <rPr>
            <b/>
            <sz val="8"/>
            <color indexed="54"/>
            <rFont val="Tahoma"/>
            <family val="2"/>
          </rPr>
          <t>Category 1
CASH ALLOWANCE IN RESPECT OF CAR OWNED BY EMPLOYEE</t>
        </r>
        <r>
          <rPr>
            <b/>
            <sz val="8"/>
            <rFont val="Tahoma"/>
            <family val="2"/>
          </rPr>
          <t xml:space="preserve">
</t>
        </r>
        <r>
          <rPr>
            <sz val="8"/>
            <rFont val="Tahoma"/>
            <family val="2"/>
          </rPr>
          <t>If a ‘cash allowance’ or ‘petrol allowance’ is granted to an employee for the use of the employee’s own car for business purposes, the allowance paid is understood as having a ‘private use value’ part upon which income tax will be due.   The ‘private use value’ is:
2001-2007 
•  if the annual cash allowance is Lm1,000 or less it is 50% of the allowance. 
•  if the annual cash allowance exceeds Lm1,000 it is the cash allowance less Lm500.
2008-
•  if the annual cash allowance is €2,340 or less, the taxable value is 50% of the allowance. 
•  if the annual cash allowance exceeds €2,340, the taxable value is the allowance less €1,170.</t>
        </r>
      </text>
    </comment>
    <comment ref="L21" authorId="0">
      <text>
        <r>
          <rPr>
            <b/>
            <sz val="8"/>
            <color indexed="54"/>
            <rFont val="Tahoma"/>
            <family val="2"/>
          </rPr>
          <t>Category 1</t>
        </r>
        <r>
          <rPr>
            <sz val="8"/>
            <rFont val="Tahoma"/>
            <family val="2"/>
          </rPr>
          <t xml:space="preserve">
</t>
        </r>
        <r>
          <rPr>
            <b/>
            <sz val="8"/>
            <color indexed="54"/>
            <rFont val="Tahoma"/>
            <family val="2"/>
          </rPr>
          <t>USE OF COMPANY CAR</t>
        </r>
        <r>
          <rPr>
            <sz val="8"/>
            <rFont val="Tahoma"/>
            <family val="2"/>
          </rPr>
          <t xml:space="preserve">
This category of fringe benefit includes the use of any car (or any mechanically propelled road vehicle) made available for private use (this includes travel to and from the place of work).
</t>
        </r>
      </text>
    </comment>
    <comment ref="N21" authorId="0">
      <text>
        <r>
          <rPr>
            <b/>
            <sz val="8"/>
            <color indexed="54"/>
            <rFont val="Tahoma"/>
            <family val="2"/>
          </rPr>
          <t>Category 2</t>
        </r>
        <r>
          <rPr>
            <sz val="8"/>
            <rFont val="Tahoma"/>
            <family val="2"/>
          </rPr>
          <t xml:space="preserve">
</t>
        </r>
        <r>
          <rPr>
            <b/>
            <sz val="8"/>
            <color indexed="54"/>
            <rFont val="Tahoma"/>
            <family val="2"/>
          </rPr>
          <t>USE OF ASSETS, ACCOMODATION AND RELATED COSTS</t>
        </r>
        <r>
          <rPr>
            <sz val="8"/>
            <rFont val="Tahoma"/>
            <family val="2"/>
          </rPr>
          <t xml:space="preserve">
Provision of company owned or leased/rented assets including living quarters (including maintenance, domestic bills and other related services), furniture, boats, airplanes, machinery etc. It excludes computers and other related equipment.
This category of fringe benefits includes the use of any accommodation for the employee and their family, where the property is owned or leased/rented/hired by the employer.
</t>
        </r>
      </text>
    </comment>
    <comment ref="P21" authorId="0">
      <text>
        <r>
          <rPr>
            <b/>
            <sz val="8"/>
            <color indexed="54"/>
            <rFont val="Arial"/>
            <family val="2"/>
          </rPr>
          <t>Category 3</t>
        </r>
        <r>
          <rPr>
            <sz val="8"/>
            <color indexed="8"/>
            <rFont val="Arial"/>
            <family val="2"/>
          </rPr>
          <t xml:space="preserve">
</t>
        </r>
        <r>
          <rPr>
            <b/>
            <sz val="8"/>
            <color indexed="54"/>
            <rFont val="Arial"/>
            <family val="2"/>
          </rPr>
          <t xml:space="preserve">ANY OTHER BENEFITS OR FACILITIES OF ANY KIND </t>
        </r>
        <r>
          <rPr>
            <sz val="8"/>
            <color indexed="8"/>
            <rFont val="Arial"/>
            <family val="2"/>
          </rPr>
          <t xml:space="preserve">
Benefits falling under this category could be classified as any other benefit not falling under Category 1 or Category 2 and that accrue as a result of a position of employment as defined previously.
</t>
        </r>
      </text>
    </comment>
    <comment ref="R21" authorId="0">
      <text>
        <r>
          <rPr>
            <b/>
            <sz val="8"/>
            <color indexed="54"/>
            <rFont val="Tahoma"/>
            <family val="2"/>
          </rPr>
          <t>Emoluments + FBV Year to Date</t>
        </r>
        <r>
          <rPr>
            <sz val="8"/>
            <rFont val="Tahoma"/>
            <family val="2"/>
          </rPr>
          <t xml:space="preserve">
The Total Amount of Emoluments plus all Fringe Benefits Value received by the Taxpayers for the particluar Basis Year </t>
        </r>
      </text>
    </comment>
    <comment ref="Y21" authorId="0">
      <text>
        <r>
          <rPr>
            <b/>
            <sz val="8"/>
            <color indexed="54"/>
            <rFont val="Tahoma"/>
            <family val="2"/>
          </rPr>
          <t xml:space="preserve">Tax Due  </t>
        </r>
        <r>
          <rPr>
            <b/>
            <sz val="8"/>
            <rFont val="Tahoma"/>
            <family val="2"/>
          </rPr>
          <t xml:space="preserve">  
</t>
        </r>
        <r>
          <rPr>
            <sz val="8"/>
            <rFont val="Tahoma"/>
            <family val="2"/>
          </rPr>
          <t>Tax Due for the Current Pay period</t>
        </r>
      </text>
    </comment>
  </commentList>
</comments>
</file>

<file path=xl/comments3.xml><?xml version="1.0" encoding="utf-8"?>
<comments xmlns="http://schemas.openxmlformats.org/spreadsheetml/2006/main">
  <authors>
    <author>Anthony Sultana</author>
    <author>ITD-MOF</author>
  </authors>
  <commentList>
    <comment ref="C21" authorId="0">
      <text>
        <r>
          <rPr>
            <b/>
            <sz val="8"/>
            <color indexed="54"/>
            <rFont val="Tahoma"/>
            <family val="2"/>
          </rPr>
          <t>Pay Period</t>
        </r>
        <r>
          <rPr>
            <sz val="8"/>
            <rFont val="Tahoma"/>
            <family val="2"/>
          </rPr>
          <t xml:space="preserve">
Current Pay Period for which tax is being Calculated</t>
        </r>
        <r>
          <rPr>
            <b/>
            <sz val="8"/>
            <rFont val="Tahoma"/>
            <family val="2"/>
          </rPr>
          <t xml:space="preserve">
</t>
        </r>
      </text>
    </comment>
    <comment ref="E21" authorId="1">
      <text>
        <r>
          <rPr>
            <b/>
            <sz val="8"/>
            <color indexed="54"/>
            <rFont val="Tahoma"/>
            <family val="2"/>
          </rPr>
          <t>Status</t>
        </r>
        <r>
          <rPr>
            <b/>
            <sz val="8"/>
            <rFont val="Tahoma"/>
            <family val="2"/>
          </rPr>
          <t xml:space="preserve">
</t>
        </r>
        <r>
          <rPr>
            <sz val="8"/>
            <rFont val="Tahoma"/>
            <family val="2"/>
          </rPr>
          <t xml:space="preserve">Current Tax Status of Taxpayer 
S = Single
M = Married
P = Parental
</t>
        </r>
        <r>
          <rPr>
            <b/>
            <sz val="8"/>
            <rFont val="Tahoma"/>
            <family val="2"/>
          </rPr>
          <t xml:space="preserve">             
</t>
        </r>
      </text>
    </comment>
    <comment ref="G21" authorId="0">
      <text>
        <r>
          <rPr>
            <b/>
            <sz val="8"/>
            <color indexed="54"/>
            <rFont val="Tahoma"/>
            <family val="2"/>
          </rPr>
          <t>Emoluments</t>
        </r>
        <r>
          <rPr>
            <b/>
            <sz val="8"/>
            <rFont val="Tahoma"/>
            <family val="2"/>
          </rPr>
          <t xml:space="preserve">
</t>
        </r>
        <r>
          <rPr>
            <sz val="8"/>
            <rFont val="Tahoma"/>
            <family val="2"/>
          </rPr>
          <t>The Emoluments received by the Taxpayers for the particluar Pay Period</t>
        </r>
      </text>
    </comment>
    <comment ref="I21" authorId="0">
      <text>
        <r>
          <rPr>
            <b/>
            <sz val="8"/>
            <color indexed="54"/>
            <rFont val="Tahoma"/>
            <family val="2"/>
          </rPr>
          <t>Category 1
CASH ALLOWANCE IN RESPECT OF CAR OWNED BY EMPLOYEE</t>
        </r>
        <r>
          <rPr>
            <b/>
            <sz val="8"/>
            <rFont val="Tahoma"/>
            <family val="2"/>
          </rPr>
          <t xml:space="preserve">
</t>
        </r>
        <r>
          <rPr>
            <sz val="8"/>
            <rFont val="Tahoma"/>
            <family val="2"/>
          </rPr>
          <t>If a ‘cash allowance’ or ‘petrol allowance’ is granted to an employee for the use of the employee’s own car for business purposes, the allowance paid is understood as having a ‘private use value’ part upon which income tax will be due.   The ‘private use value’ is:
2001-2007 
•  if the annual cash allowance is Lm1,000 or less it is 50% of the allowance. 
•  if the annual cash allowance exceeds Lm1,000 it is the cash allowance less Lm500.
2008-
•  if the annual cash allowance is €2,340 or less, the taxable value is 50% of the allowance. 
•  if the annual cash allowance exceeds €2,340, the taxable value is the allowance less €1,170.</t>
        </r>
      </text>
    </comment>
    <comment ref="L21" authorId="0">
      <text>
        <r>
          <rPr>
            <b/>
            <sz val="8"/>
            <color indexed="54"/>
            <rFont val="Tahoma"/>
            <family val="2"/>
          </rPr>
          <t>Category 1</t>
        </r>
        <r>
          <rPr>
            <sz val="8"/>
            <rFont val="Tahoma"/>
            <family val="2"/>
          </rPr>
          <t xml:space="preserve">
</t>
        </r>
        <r>
          <rPr>
            <b/>
            <sz val="8"/>
            <color indexed="54"/>
            <rFont val="Tahoma"/>
            <family val="2"/>
          </rPr>
          <t>USE OF COMPANY CAR</t>
        </r>
        <r>
          <rPr>
            <sz val="8"/>
            <rFont val="Tahoma"/>
            <family val="2"/>
          </rPr>
          <t xml:space="preserve">
This category of fringe benefit includes the use of any car (or any mechanically propelled road vehicle) made available for private use (this includes travel to and from the place of work).
</t>
        </r>
      </text>
    </comment>
    <comment ref="N21" authorId="0">
      <text>
        <r>
          <rPr>
            <b/>
            <sz val="8"/>
            <color indexed="54"/>
            <rFont val="Tahoma"/>
            <family val="2"/>
          </rPr>
          <t>Category 2</t>
        </r>
        <r>
          <rPr>
            <sz val="8"/>
            <rFont val="Tahoma"/>
            <family val="2"/>
          </rPr>
          <t xml:space="preserve">
</t>
        </r>
        <r>
          <rPr>
            <b/>
            <sz val="8"/>
            <color indexed="54"/>
            <rFont val="Tahoma"/>
            <family val="2"/>
          </rPr>
          <t>USE OF ASSETS, ACCOMODATION AND RELATED COSTS</t>
        </r>
        <r>
          <rPr>
            <sz val="8"/>
            <rFont val="Tahoma"/>
            <family val="2"/>
          </rPr>
          <t xml:space="preserve">
Provision of company owned or leased/rented assets including living quarters (including maintenance, domestic bills and other related services), furniture, boats, airplanes, machinery etc. It excludes computers and other related equipment.
This category of fringe benefits includes the use of any accommodation for the employee and their family, where the property is owned or leased/rented/hired by the employer.
</t>
        </r>
      </text>
    </comment>
    <comment ref="P21" authorId="0">
      <text>
        <r>
          <rPr>
            <b/>
            <sz val="8"/>
            <color indexed="54"/>
            <rFont val="Arial"/>
            <family val="2"/>
          </rPr>
          <t>Category 3</t>
        </r>
        <r>
          <rPr>
            <sz val="8"/>
            <color indexed="8"/>
            <rFont val="Arial"/>
            <family val="2"/>
          </rPr>
          <t xml:space="preserve">
</t>
        </r>
        <r>
          <rPr>
            <b/>
            <sz val="8"/>
            <color indexed="54"/>
            <rFont val="Arial"/>
            <family val="2"/>
          </rPr>
          <t xml:space="preserve">ANY OTHER BENEFITS OR FACILITIES OF ANY KIND </t>
        </r>
        <r>
          <rPr>
            <sz val="8"/>
            <color indexed="8"/>
            <rFont val="Arial"/>
            <family val="2"/>
          </rPr>
          <t xml:space="preserve">
Benefits falling under this category could be classified as any other benefit not falling under Category 1 or Category 2 and that accrue as a result of a position of employment as defined previously.
</t>
        </r>
      </text>
    </comment>
    <comment ref="R21" authorId="0">
      <text>
        <r>
          <rPr>
            <b/>
            <sz val="8"/>
            <color indexed="54"/>
            <rFont val="Tahoma"/>
            <family val="2"/>
          </rPr>
          <t>Emoluments + FBV Year to Date</t>
        </r>
        <r>
          <rPr>
            <sz val="8"/>
            <rFont val="Tahoma"/>
            <family val="2"/>
          </rPr>
          <t xml:space="preserve">
The Total Amount of Emoluments plus all Fringe Benefits Value received by the Taxpayers for the particluar Basis Year </t>
        </r>
      </text>
    </comment>
    <comment ref="Y21" authorId="0">
      <text>
        <r>
          <rPr>
            <b/>
            <sz val="8"/>
            <color indexed="54"/>
            <rFont val="Tahoma"/>
            <family val="2"/>
          </rPr>
          <t xml:space="preserve">Tax Due  </t>
        </r>
        <r>
          <rPr>
            <b/>
            <sz val="8"/>
            <rFont val="Tahoma"/>
            <family val="2"/>
          </rPr>
          <t xml:space="preserve">  
</t>
        </r>
        <r>
          <rPr>
            <sz val="8"/>
            <rFont val="Tahoma"/>
            <family val="2"/>
          </rPr>
          <t>Tax Due for the Current Pay period</t>
        </r>
      </text>
    </comment>
  </commentList>
</comments>
</file>

<file path=xl/comments4.xml><?xml version="1.0" encoding="utf-8"?>
<comments xmlns="http://schemas.openxmlformats.org/spreadsheetml/2006/main">
  <authors>
    <author>Anthony Sultana</author>
    <author>ITD-MOF</author>
  </authors>
  <commentList>
    <comment ref="C21" authorId="0">
      <text>
        <r>
          <rPr>
            <b/>
            <sz val="8"/>
            <color indexed="54"/>
            <rFont val="Tahoma"/>
            <family val="2"/>
          </rPr>
          <t>Pay Period</t>
        </r>
        <r>
          <rPr>
            <sz val="8"/>
            <rFont val="Tahoma"/>
            <family val="2"/>
          </rPr>
          <t xml:space="preserve">
Current Pay Period for which tax is being Calculated</t>
        </r>
        <r>
          <rPr>
            <b/>
            <sz val="8"/>
            <rFont val="Tahoma"/>
            <family val="2"/>
          </rPr>
          <t xml:space="preserve">
</t>
        </r>
      </text>
    </comment>
    <comment ref="E21" authorId="1">
      <text>
        <r>
          <rPr>
            <b/>
            <sz val="8"/>
            <color indexed="54"/>
            <rFont val="Tahoma"/>
            <family val="2"/>
          </rPr>
          <t>Status</t>
        </r>
        <r>
          <rPr>
            <b/>
            <sz val="8"/>
            <rFont val="Tahoma"/>
            <family val="2"/>
          </rPr>
          <t xml:space="preserve">
</t>
        </r>
        <r>
          <rPr>
            <sz val="8"/>
            <rFont val="Tahoma"/>
            <family val="2"/>
          </rPr>
          <t xml:space="preserve">Current Tax Status of Taxpayer 
S = Single
M = Married
P = Parental
</t>
        </r>
        <r>
          <rPr>
            <b/>
            <sz val="8"/>
            <rFont val="Tahoma"/>
            <family val="2"/>
          </rPr>
          <t xml:space="preserve">             
</t>
        </r>
      </text>
    </comment>
    <comment ref="G21" authorId="0">
      <text>
        <r>
          <rPr>
            <b/>
            <sz val="8"/>
            <color indexed="54"/>
            <rFont val="Tahoma"/>
            <family val="2"/>
          </rPr>
          <t>Emoluments</t>
        </r>
        <r>
          <rPr>
            <b/>
            <sz val="8"/>
            <rFont val="Tahoma"/>
            <family val="2"/>
          </rPr>
          <t xml:space="preserve">
</t>
        </r>
        <r>
          <rPr>
            <sz val="8"/>
            <rFont val="Tahoma"/>
            <family val="2"/>
          </rPr>
          <t>The Emoluments received by the Taxpayers for the particluar Pay Period</t>
        </r>
      </text>
    </comment>
    <comment ref="I21" authorId="0">
      <text>
        <r>
          <rPr>
            <b/>
            <sz val="8"/>
            <color indexed="54"/>
            <rFont val="Tahoma"/>
            <family val="2"/>
          </rPr>
          <t>Category 1
CASH ALLOWANCE IN RESPECT OF CAR OWNED BY EMPLOYEE</t>
        </r>
        <r>
          <rPr>
            <b/>
            <sz val="8"/>
            <rFont val="Tahoma"/>
            <family val="2"/>
          </rPr>
          <t xml:space="preserve">
</t>
        </r>
        <r>
          <rPr>
            <sz val="8"/>
            <rFont val="Tahoma"/>
            <family val="2"/>
          </rPr>
          <t>If a ‘cash allowance’ or ‘petrol allowance’ is granted to an employee for the use of the employee’s own car for business purposes, the allowance paid is understood as having a ‘private use value’ part upon which income tax will be due.   The ‘private use value’ is:
2001-2007 
•  if the annual cash allowance is Lm1,000 or less it is 50% of the allowance. 
•  if the annual cash allowance exceeds Lm1,000 it is the cash allowance less Lm500.
2008-
•  if the annual cash allowance is €2,340 or less, the taxable value is 50% of the allowance. 
•  if the annual cash allowance exceeds €2,340, the taxable value is the allowance less €1,170.</t>
        </r>
      </text>
    </comment>
    <comment ref="L21" authorId="0">
      <text>
        <r>
          <rPr>
            <b/>
            <sz val="8"/>
            <color indexed="54"/>
            <rFont val="Tahoma"/>
            <family val="2"/>
          </rPr>
          <t>Category 1</t>
        </r>
        <r>
          <rPr>
            <sz val="8"/>
            <rFont val="Tahoma"/>
            <family val="2"/>
          </rPr>
          <t xml:space="preserve">
</t>
        </r>
        <r>
          <rPr>
            <b/>
            <sz val="8"/>
            <color indexed="54"/>
            <rFont val="Tahoma"/>
            <family val="2"/>
          </rPr>
          <t>USE OF COMPANY CAR</t>
        </r>
        <r>
          <rPr>
            <sz val="8"/>
            <rFont val="Tahoma"/>
            <family val="2"/>
          </rPr>
          <t xml:space="preserve">
This category of fringe benefit includes the use of any car (or any mechanically propelled road vehicle) made available for private use (this includes travel to and from the place of work).
</t>
        </r>
      </text>
    </comment>
    <comment ref="N21" authorId="0">
      <text>
        <r>
          <rPr>
            <b/>
            <sz val="8"/>
            <color indexed="54"/>
            <rFont val="Tahoma"/>
            <family val="2"/>
          </rPr>
          <t>Category 2</t>
        </r>
        <r>
          <rPr>
            <sz val="8"/>
            <rFont val="Tahoma"/>
            <family val="2"/>
          </rPr>
          <t xml:space="preserve">
</t>
        </r>
        <r>
          <rPr>
            <b/>
            <sz val="8"/>
            <color indexed="54"/>
            <rFont val="Tahoma"/>
            <family val="2"/>
          </rPr>
          <t>USE OF ASSETS, ACCOMODATION AND RELATED COSTS</t>
        </r>
        <r>
          <rPr>
            <sz val="8"/>
            <rFont val="Tahoma"/>
            <family val="2"/>
          </rPr>
          <t xml:space="preserve">
Provision of company owned or leased/rented assets including living quarters (including maintenance, domestic bills and other related services), furniture, boats, airplanes, machinery etc. It excludes computers and other related equipment.
This category of fringe benefits includes the use of any accommodation for the employee and their family, where the property is owned or leased/rented/hired by the employer.
</t>
        </r>
      </text>
    </comment>
    <comment ref="P21" authorId="0">
      <text>
        <r>
          <rPr>
            <b/>
            <sz val="8"/>
            <color indexed="54"/>
            <rFont val="Arial"/>
            <family val="2"/>
          </rPr>
          <t>Category 3</t>
        </r>
        <r>
          <rPr>
            <sz val="8"/>
            <color indexed="8"/>
            <rFont val="Arial"/>
            <family val="2"/>
          </rPr>
          <t xml:space="preserve">
</t>
        </r>
        <r>
          <rPr>
            <b/>
            <sz val="8"/>
            <color indexed="54"/>
            <rFont val="Arial"/>
            <family val="2"/>
          </rPr>
          <t xml:space="preserve">ANY OTHER BENEFITS OR FACILITIES OF ANY KIND </t>
        </r>
        <r>
          <rPr>
            <sz val="8"/>
            <color indexed="8"/>
            <rFont val="Arial"/>
            <family val="2"/>
          </rPr>
          <t xml:space="preserve">
Benefits falling under this category could be classified as any other benefit not falling under Category 1 or Category 2 and that accrue as a result of a position of employment as defined previously.
</t>
        </r>
      </text>
    </comment>
    <comment ref="R21" authorId="0">
      <text>
        <r>
          <rPr>
            <b/>
            <sz val="8"/>
            <color indexed="54"/>
            <rFont val="Tahoma"/>
            <family val="2"/>
          </rPr>
          <t>Emoluments + FBV Year to Date</t>
        </r>
        <r>
          <rPr>
            <sz val="8"/>
            <rFont val="Tahoma"/>
            <family val="2"/>
          </rPr>
          <t xml:space="preserve">
The Total Amount of Emoluments plus all Fringe Benefits Value received by the Taxpayers for the particluar Basis Year </t>
        </r>
      </text>
    </comment>
    <comment ref="Y21" authorId="0">
      <text>
        <r>
          <rPr>
            <b/>
            <sz val="8"/>
            <color indexed="54"/>
            <rFont val="Tahoma"/>
            <family val="2"/>
          </rPr>
          <t xml:space="preserve">Tax Due  </t>
        </r>
        <r>
          <rPr>
            <b/>
            <sz val="8"/>
            <rFont val="Tahoma"/>
            <family val="2"/>
          </rPr>
          <t xml:space="preserve">  
</t>
        </r>
        <r>
          <rPr>
            <sz val="8"/>
            <rFont val="Tahoma"/>
            <family val="2"/>
          </rPr>
          <t>Tax Due for the Current Pay period</t>
        </r>
      </text>
    </comment>
  </commentList>
</comments>
</file>

<file path=xl/sharedStrings.xml><?xml version="1.0" encoding="utf-8"?>
<sst xmlns="http://schemas.openxmlformats.org/spreadsheetml/2006/main" count="566" uniqueCount="72">
  <si>
    <t>Single Bands</t>
  </si>
  <si>
    <t>Subtract</t>
  </si>
  <si>
    <t>-</t>
  </si>
  <si>
    <t xml:space="preserve"> FSS  Workout</t>
  </si>
  <si>
    <t>Basis</t>
  </si>
  <si>
    <t>Band</t>
  </si>
  <si>
    <t>Rate</t>
  </si>
  <si>
    <t>Previous
Tax Paid</t>
  </si>
  <si>
    <t>Tax Due
YTD</t>
  </si>
  <si>
    <t>Project 
TAX</t>
  </si>
  <si>
    <t>Periodic 
Emoluments</t>
  </si>
  <si>
    <t>Pay 
Period</t>
  </si>
  <si>
    <t>Tax 
Due</t>
  </si>
  <si>
    <t>Sub Totals</t>
  </si>
  <si>
    <t>Projected 
Emol.</t>
  </si>
  <si>
    <t>Emol+FBV
YTD</t>
  </si>
  <si>
    <t>Previous 
Emoluments</t>
  </si>
  <si>
    <t>Non Cash FBV</t>
  </si>
  <si>
    <t>Category 1
Car Allowance</t>
  </si>
  <si>
    <t>Category 1
Car FBV</t>
  </si>
  <si>
    <t>Category 2
Assets</t>
  </si>
  <si>
    <t>Category 3
Other</t>
  </si>
  <si>
    <t>Gross Emoluments (FS3 - Box C1) :</t>
  </si>
  <si>
    <t>Gross Non Taxable Emoluments (FS3 - Box C8) :</t>
  </si>
  <si>
    <t>Fringe Benefit Value Category 1 (FS3 - Box C5) :</t>
  </si>
  <si>
    <t>Taxable Emoluments (FS3 - Box C4) :</t>
  </si>
  <si>
    <t>Tax Deductions (FS3 - Box D1) :</t>
  </si>
  <si>
    <t>Tax 
Paid</t>
  </si>
  <si>
    <t>Single</t>
  </si>
  <si>
    <t>Tax in Brackets</t>
  </si>
  <si>
    <t>Joined</t>
  </si>
  <si>
    <t>Joint Rates</t>
  </si>
  <si>
    <t>Emoluments</t>
  </si>
  <si>
    <t>Tax</t>
  </si>
  <si>
    <t>Income (€)</t>
  </si>
  <si>
    <t>Lm</t>
  </si>
  <si>
    <t>Parameters</t>
  </si>
  <si>
    <t>Income (Lm)</t>
  </si>
  <si>
    <t>FBT Car Allowance</t>
  </si>
  <si>
    <t xml:space="preserve"> Data From Previous Employment  (within the same Year)</t>
  </si>
  <si>
    <t>Central Parity Rate:</t>
  </si>
  <si>
    <t>Base Currency:</t>
  </si>
  <si>
    <t>Version:</t>
  </si>
  <si>
    <t>Dual Display:</t>
  </si>
  <si>
    <t>*</t>
  </si>
  <si>
    <t>FSS</t>
  </si>
  <si>
    <t>Euro Year</t>
  </si>
  <si>
    <t xml:space="preserve"> Final Settlement System</t>
  </si>
  <si>
    <t>EURO</t>
  </si>
  <si>
    <t>Selected Year</t>
  </si>
  <si>
    <t>Parental Rates</t>
  </si>
  <si>
    <t>Parental</t>
  </si>
  <si>
    <t>PARENTAL Active Band</t>
  </si>
  <si>
    <t>JOINED Active Band</t>
  </si>
  <si>
    <t>SINGLE Active Band</t>
  </si>
  <si>
    <t>Tax Bands 6 (Basis Year 2008 - 2008)</t>
  </si>
  <si>
    <t>Tax Bands 7 (Basis Year 2009 - 2012)</t>
  </si>
  <si>
    <t>Tax Bands 5 (Basis Year 2007 - 2007)</t>
  </si>
  <si>
    <t>Tax Bands 4 (Basis Year 2003 - 2006)</t>
  </si>
  <si>
    <t>Tax Bands 3 (Basis Year 2002 - 2002)</t>
  </si>
  <si>
    <t>Tax Bands 2 (Basis Year 2000 - 2001)</t>
  </si>
  <si>
    <t>Tax Bands 1 (Basic Year 1996 -1999)</t>
  </si>
  <si>
    <t>S</t>
  </si>
  <si>
    <t>Status
S,M,P</t>
  </si>
  <si>
    <t>Category 2 (FS3 - Box C6) :</t>
  </si>
  <si>
    <t>Category 3 (FS3 - Box C7) :</t>
  </si>
  <si>
    <t>FS3 Form</t>
  </si>
  <si>
    <t>Tax Bands 8 (Basis Year 2013 - 2013)</t>
  </si>
  <si>
    <t>Tax Bands 9 (Basis Year 2014 - 2014)</t>
  </si>
  <si>
    <t>Tax Bands 10 (Basis Year 2015 - 2015)</t>
  </si>
  <si>
    <t>Tax Bands 11 (Basis Year 2016 - 2023)</t>
  </si>
  <si>
    <t>FSS-v2023.1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</si>
</sst>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m&quot;#,##0;\-&quot;Lm&quot;#,##0"/>
    <numFmt numFmtId="179" formatCode="&quot;Lm&quot;#,##0;[Red]\-&quot;Lm&quot;#,##0"/>
    <numFmt numFmtId="180" formatCode="&quot;Lm&quot;#,##0.00;\-&quot;Lm&quot;#,##0.00"/>
    <numFmt numFmtId="181" formatCode="&quot;Lm&quot;#,##0.00;[Red]\-&quot;Lm&quot;#,##0.00"/>
    <numFmt numFmtId="182" formatCode="_-&quot;Lm&quot;* #,##0_-;\-&quot;Lm&quot;* #,##0_-;_-&quot;Lm&quot;* &quot;-&quot;_-;_-@_-"/>
    <numFmt numFmtId="183" formatCode="_-&quot;Lm&quot;* #,##0.00_-;\-&quot;Lm&quot;* #,##0.00_-;_-&quot;Lm&quot;* &quot;-&quot;??_-;_-@_-"/>
    <numFmt numFmtId="184" formatCode="#\ "/>
    <numFmt numFmtId="185" formatCode="###0"/>
    <numFmt numFmtId="186" formatCode="0.0"/>
    <numFmt numFmtId="187" formatCode="#,###"/>
    <numFmt numFmtId="188" formatCode="#,###;#,##0"/>
    <numFmt numFmtId="189" formatCode="#.##"/>
    <numFmt numFmtId="190" formatCode="#,##0.0"/>
    <numFmt numFmtId="191" formatCode="#,##0.000"/>
    <numFmt numFmtId="192" formatCode="#,##0.0000"/>
    <numFmt numFmtId="193" formatCode="&quot;€&quot;#,##0.00"/>
    <numFmt numFmtId="194" formatCode="&quot;€&quot;#,##0"/>
    <numFmt numFmtId="195" formatCode="&quot;€&quot;#,##0.0"/>
    <numFmt numFmtId="196" formatCode="_-[$€]* #,##0.00_-;\-[$€]* #,##0.00_-;_-[$€]* &quot;-&quot;??_-;_-@_-"/>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_-* #,##0.000_-;\-* #,##0.000_-;_-* &quot;-&quot;??_-;_-@_-"/>
    <numFmt numFmtId="206" formatCode="_-* #,##0.0000_-;\-* #,##0.0000_-;_-* &quot;-&quot;??_-;_-@_-"/>
    <numFmt numFmtId="207" formatCode="_-* #,##0.00000_-;\-* #,##0.00000_-;_-* &quot;-&quot;??_-;_-@_-"/>
    <numFmt numFmtId="208" formatCode="_-* #,##0.000000_-;\-* #,##0.000000_-;_-* &quot;-&quot;??_-;_-@_-"/>
    <numFmt numFmtId="209" formatCode="#,##0.00000"/>
    <numFmt numFmtId="210" formatCode="#,##0.000000"/>
    <numFmt numFmtId="211" formatCode="#,##0.00;#\-##0.00;#,##0.00;"/>
    <numFmt numFmtId="212" formatCode="#,##0.00;\-###0.00;#,##0.00;"/>
    <numFmt numFmtId="213" formatCode="#,##0.00;\-#,##0.00;#,##0.00;"/>
  </numFmts>
  <fonts count="112">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b/>
      <sz val="9"/>
      <color indexed="10"/>
      <name val="Arial"/>
      <family val="2"/>
    </font>
    <font>
      <sz val="7"/>
      <name val="Arial"/>
      <family val="2"/>
    </font>
    <font>
      <b/>
      <sz val="9"/>
      <color indexed="8"/>
      <name val="Arial"/>
      <family val="2"/>
    </font>
    <font>
      <b/>
      <sz val="9"/>
      <color indexed="17"/>
      <name val="Arial"/>
      <family val="2"/>
    </font>
    <font>
      <sz val="8"/>
      <name val="Arial"/>
      <family val="2"/>
    </font>
    <font>
      <b/>
      <sz val="8"/>
      <name val="Arial"/>
      <family val="2"/>
    </font>
    <font>
      <sz val="9"/>
      <color indexed="18"/>
      <name val="Arial"/>
      <family val="2"/>
    </font>
    <font>
      <b/>
      <sz val="9"/>
      <color indexed="18"/>
      <name val="Arial"/>
      <family val="2"/>
    </font>
    <font>
      <sz val="9"/>
      <color indexed="16"/>
      <name val="Arial"/>
      <family val="2"/>
    </font>
    <font>
      <sz val="8"/>
      <name val="Tahoma"/>
      <family val="2"/>
    </font>
    <font>
      <sz val="8"/>
      <color indexed="8"/>
      <name val="Arial"/>
      <family val="2"/>
    </font>
    <font>
      <sz val="8"/>
      <color indexed="18"/>
      <name val="Arial"/>
      <family val="2"/>
    </font>
    <font>
      <sz val="8"/>
      <color indexed="54"/>
      <name val="Arial"/>
      <family val="2"/>
    </font>
    <font>
      <b/>
      <sz val="8"/>
      <color indexed="10"/>
      <name val="Arial"/>
      <family val="2"/>
    </font>
    <font>
      <sz val="8"/>
      <color indexed="17"/>
      <name val="Arial"/>
      <family val="2"/>
    </font>
    <font>
      <b/>
      <sz val="8"/>
      <color indexed="8"/>
      <name val="Arial"/>
      <family val="2"/>
    </font>
    <font>
      <sz val="7"/>
      <color indexed="8"/>
      <name val="Arial"/>
      <family val="2"/>
    </font>
    <font>
      <sz val="7"/>
      <color indexed="18"/>
      <name val="Arial"/>
      <family val="2"/>
    </font>
    <font>
      <b/>
      <sz val="8"/>
      <color indexed="18"/>
      <name val="Arial"/>
      <family val="2"/>
    </font>
    <font>
      <b/>
      <sz val="8"/>
      <color indexed="16"/>
      <name val="Arial"/>
      <family val="2"/>
    </font>
    <font>
      <b/>
      <sz val="8"/>
      <name val="Tahoma"/>
      <family val="2"/>
    </font>
    <font>
      <b/>
      <sz val="8"/>
      <color indexed="54"/>
      <name val="Tahoma"/>
      <family val="2"/>
    </font>
    <font>
      <b/>
      <sz val="8"/>
      <color indexed="54"/>
      <name val="Arial"/>
      <family val="2"/>
    </font>
    <font>
      <sz val="8"/>
      <color indexed="16"/>
      <name val="Arial"/>
      <family val="2"/>
    </font>
    <font>
      <sz val="6"/>
      <color indexed="54"/>
      <name val="Arial"/>
      <family val="2"/>
    </font>
    <font>
      <sz val="8"/>
      <color indexed="10"/>
      <name val="Arial"/>
      <family val="2"/>
    </font>
    <font>
      <sz val="8"/>
      <color indexed="55"/>
      <name val="Arial"/>
      <family val="2"/>
    </font>
    <font>
      <sz val="7"/>
      <color indexed="23"/>
      <name val="Arial Narrow"/>
      <family val="2"/>
    </font>
    <font>
      <u val="single"/>
      <sz val="10"/>
      <color indexed="12"/>
      <name val="Arial"/>
      <family val="2"/>
    </font>
    <font>
      <u val="single"/>
      <sz val="10"/>
      <color indexed="36"/>
      <name val="Arial"/>
      <family val="2"/>
    </font>
    <font>
      <sz val="9"/>
      <color indexed="8"/>
      <name val="Arial"/>
      <family val="2"/>
    </font>
    <font>
      <sz val="8"/>
      <color indexed="55"/>
      <name val="Arial Narrow"/>
      <family val="2"/>
    </font>
    <font>
      <b/>
      <sz val="8"/>
      <name val="Arial Narrow"/>
      <family val="2"/>
    </font>
    <font>
      <sz val="8"/>
      <color indexed="9"/>
      <name val="Arial"/>
      <family val="2"/>
    </font>
    <font>
      <sz val="8"/>
      <color indexed="62"/>
      <name val="Arial"/>
      <family val="2"/>
    </font>
    <font>
      <b/>
      <sz val="8"/>
      <color indexed="62"/>
      <name val="Arial"/>
      <family val="2"/>
    </font>
    <font>
      <sz val="8"/>
      <color indexed="60"/>
      <name val="Arial"/>
      <family val="2"/>
    </font>
    <font>
      <b/>
      <sz val="8"/>
      <color indexed="60"/>
      <name val="Arial"/>
      <family val="2"/>
    </font>
    <font>
      <b/>
      <sz val="8"/>
      <color indexed="17"/>
      <name val="Arial"/>
      <family val="2"/>
    </font>
    <font>
      <sz val="9"/>
      <color indexed="17"/>
      <name val="Arial"/>
      <family val="2"/>
    </font>
    <font>
      <sz val="7"/>
      <color indexed="17"/>
      <name val="Arial"/>
      <family val="2"/>
    </font>
    <font>
      <b/>
      <sz val="7"/>
      <name val="Arial"/>
      <family val="2"/>
    </font>
    <font>
      <sz val="8"/>
      <color indexed="23"/>
      <name val="Arial Narrow"/>
      <family val="2"/>
    </font>
    <font>
      <sz val="8"/>
      <name val="Arial Narrow"/>
      <family val="2"/>
    </font>
    <font>
      <sz val="26"/>
      <name val="Arial"/>
      <family val="2"/>
    </font>
    <font>
      <b/>
      <sz val="24"/>
      <name val="Arial Narrow"/>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62"/>
      <name val="Calibri"/>
      <family val="2"/>
    </font>
    <font>
      <b/>
      <sz val="13"/>
      <color indexed="62"/>
      <name val="Calibri"/>
      <family val="2"/>
    </font>
    <font>
      <b/>
      <sz val="11"/>
      <color indexed="62"/>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62"/>
      <name val="Cambria"/>
      <family val="2"/>
    </font>
    <font>
      <b/>
      <sz val="8"/>
      <color indexed="8"/>
      <name val="Calibri"/>
      <family val="2"/>
    </font>
    <font>
      <sz val="8"/>
      <color indexed="10"/>
      <name val="Calibri"/>
      <family val="2"/>
    </font>
    <font>
      <b/>
      <sz val="12"/>
      <color indexed="62"/>
      <name val="Arial Narrow"/>
      <family val="2"/>
    </font>
    <font>
      <sz val="8"/>
      <color indexed="62"/>
      <name val="Arial Narrow"/>
      <family val="2"/>
    </font>
    <font>
      <b/>
      <sz val="8"/>
      <color indexed="9"/>
      <name val="Arial"/>
      <family val="2"/>
    </font>
    <font>
      <b/>
      <sz val="10"/>
      <color indexed="10"/>
      <name val="Arial Narrow"/>
      <family val="2"/>
    </font>
    <font>
      <sz val="8"/>
      <color indexed="17"/>
      <name val="Arial Narrow"/>
      <family val="2"/>
    </font>
    <font>
      <sz val="7"/>
      <color indexed="23"/>
      <name val="Arial"/>
      <family val="2"/>
    </font>
    <font>
      <sz val="8"/>
      <color indexed="23"/>
      <name val="Arial"/>
      <family val="2"/>
    </font>
    <font>
      <b/>
      <sz val="8"/>
      <color indexed="23"/>
      <name val="Arial"/>
      <family val="2"/>
    </font>
    <font>
      <b/>
      <i/>
      <sz val="8"/>
      <color indexed="23"/>
      <name val="Arial"/>
      <family val="2"/>
    </font>
    <font>
      <sz val="9"/>
      <color indexed="23"/>
      <name val="Arial"/>
      <family val="2"/>
    </font>
    <font>
      <b/>
      <sz val="26"/>
      <color indexed="62"/>
      <name val="Arial Narrow"/>
      <family val="2"/>
    </font>
    <font>
      <sz val="8"/>
      <name val="Segoe UI"/>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
      <b/>
      <sz val="12"/>
      <color theme="3"/>
      <name val="Arial Narrow"/>
      <family val="2"/>
    </font>
    <font>
      <sz val="8"/>
      <color theme="3"/>
      <name val="Arial Narrow"/>
      <family val="2"/>
    </font>
    <font>
      <sz val="8"/>
      <color theme="0"/>
      <name val="Arial"/>
      <family val="2"/>
    </font>
    <font>
      <b/>
      <sz val="8"/>
      <color theme="0"/>
      <name val="Arial"/>
      <family val="2"/>
    </font>
    <font>
      <b/>
      <sz val="10"/>
      <color rgb="FFFF0000"/>
      <name val="Arial Narrow"/>
      <family val="2"/>
    </font>
    <font>
      <b/>
      <sz val="8"/>
      <color rgb="FF00B050"/>
      <name val="Arial"/>
      <family val="2"/>
    </font>
    <font>
      <b/>
      <sz val="9"/>
      <color rgb="FF00B050"/>
      <name val="Arial"/>
      <family val="2"/>
    </font>
    <font>
      <sz val="8"/>
      <color rgb="FF00B050"/>
      <name val="Arial Narrow"/>
      <family val="2"/>
    </font>
    <font>
      <sz val="7"/>
      <color theme="0" tint="-0.4999699890613556"/>
      <name val="Arial"/>
      <family val="2"/>
    </font>
    <font>
      <sz val="8"/>
      <color theme="0" tint="-0.4999699890613556"/>
      <name val="Arial"/>
      <family val="2"/>
    </font>
    <font>
      <b/>
      <sz val="8"/>
      <color theme="0" tint="-0.4999699890613556"/>
      <name val="Arial"/>
      <family val="2"/>
    </font>
    <font>
      <b/>
      <i/>
      <sz val="8"/>
      <color theme="0" tint="-0.4999699890613556"/>
      <name val="Arial"/>
      <family val="2"/>
    </font>
    <font>
      <sz val="9"/>
      <color theme="0" tint="-0.4999699890613556"/>
      <name val="Arial"/>
      <family val="2"/>
    </font>
    <font>
      <b/>
      <sz val="26"/>
      <color theme="3"/>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38"/>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7"/>
        <bgColor indexed="64"/>
      </patternFill>
    </fill>
    <fill>
      <patternFill patternType="solid">
        <fgColor indexed="33"/>
        <bgColor indexed="64"/>
      </patternFill>
    </fill>
    <fill>
      <patternFill patternType="solid">
        <fgColor indexed="9"/>
        <bgColor indexed="64"/>
      </patternFill>
    </fill>
    <fill>
      <patternFill patternType="solid">
        <fgColor indexed="2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style="thin"/>
      <top style="thin"/>
      <bottom style="thin"/>
    </border>
    <border>
      <left style="hair">
        <color indexed="62"/>
      </left>
      <right>
        <color indexed="63"/>
      </right>
      <top style="hair">
        <color indexed="62"/>
      </top>
      <bottom style="hair">
        <color indexed="62"/>
      </bottom>
    </border>
    <border>
      <left>
        <color indexed="63"/>
      </left>
      <right>
        <color indexed="63"/>
      </right>
      <top style="hair">
        <color indexed="62"/>
      </top>
      <bottom style="hair">
        <color indexed="62"/>
      </bottom>
    </border>
    <border>
      <left>
        <color indexed="63"/>
      </left>
      <right style="hair">
        <color indexed="62"/>
      </right>
      <top style="hair">
        <color indexed="62"/>
      </top>
      <bottom style="hair">
        <color indexed="62"/>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color indexed="63"/>
      </left>
      <right>
        <color indexed="63"/>
      </right>
      <top>
        <color indexed="63"/>
      </top>
      <bottom>
        <color indexed="63"/>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color theme="0" tint="-0.4999699890613556"/>
      </left>
      <right>
        <color indexed="63"/>
      </right>
      <top style="hair">
        <color theme="0" tint="-0.4999699890613556"/>
      </top>
      <bottom>
        <color indexed="63"/>
      </bottom>
    </border>
    <border>
      <left>
        <color indexed="63"/>
      </left>
      <right>
        <color indexed="63"/>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color indexed="63"/>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color indexed="63"/>
      </right>
      <top>
        <color indexed="63"/>
      </top>
      <bottom style="hair">
        <color theme="0" tint="-0.4999699890613556"/>
      </bottom>
    </border>
    <border>
      <left>
        <color indexed="63"/>
      </left>
      <right>
        <color indexed="63"/>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style="hair">
        <color indexed="55"/>
      </left>
      <right>
        <color indexed="63"/>
      </right>
      <top>
        <color indexed="63"/>
      </top>
      <bottom>
        <color indexed="63"/>
      </bottom>
    </border>
    <border>
      <left>
        <color indexed="63"/>
      </left>
      <right style="hair">
        <color indexed="55"/>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color indexed="63"/>
      </left>
      <right>
        <color indexed="63"/>
      </right>
      <top style="hair">
        <color theme="0" tint="-0.4999699890613556"/>
      </top>
      <bottom style="hair">
        <color theme="0" tint="-0.4999699890613556"/>
      </bottom>
    </border>
    <border>
      <left style="hair">
        <color indexed="63"/>
      </left>
      <right style="hair">
        <color indexed="63"/>
      </right>
      <top style="hair">
        <color indexed="63"/>
      </top>
      <bottom style="hair">
        <color indexed="63"/>
      </bottom>
    </border>
    <border>
      <left style="hair"/>
      <right style="hair"/>
      <top style="hair"/>
      <bottom style="hair"/>
    </border>
    <border>
      <left>
        <color indexed="63"/>
      </left>
      <right>
        <color indexed="63"/>
      </right>
      <top style="hair">
        <color theme="0" tint="-0.4999699890613556"/>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0" fillId="0" borderId="0" applyFont="0" applyFill="0" applyBorder="0" applyAlignment="0" applyProtection="0"/>
    <xf numFmtId="0" fontId="86" fillId="0" borderId="0" applyNumberFormat="0" applyFill="0" applyBorder="0" applyAlignment="0" applyProtection="0"/>
    <xf numFmtId="0" fontId="35"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19">
    <xf numFmtId="0" fontId="0" fillId="0" borderId="0" xfId="0" applyAlignment="1">
      <alignment/>
    </xf>
    <xf numFmtId="0" fontId="5"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Alignment="1" applyProtection="1">
      <alignment/>
      <protection/>
    </xf>
    <xf numFmtId="0" fontId="7" fillId="0" borderId="0" xfId="0" applyFont="1" applyAlignment="1" applyProtection="1">
      <alignment/>
      <protection/>
    </xf>
    <xf numFmtId="0" fontId="4" fillId="0" borderId="0" xfId="0"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
      <protection/>
    </xf>
    <xf numFmtId="1" fontId="4" fillId="0" borderId="0" xfId="0" applyNumberFormat="1" applyFont="1" applyAlignment="1" applyProtection="1">
      <alignment/>
      <protection/>
    </xf>
    <xf numFmtId="0" fontId="11" fillId="0" borderId="0" xfId="0" applyFont="1" applyFill="1" applyAlignment="1" applyProtection="1">
      <alignment horizontal="left"/>
      <protection/>
    </xf>
    <xf numFmtId="0" fontId="12" fillId="0" borderId="0" xfId="0" applyFont="1" applyFill="1" applyAlignment="1" applyProtection="1">
      <alignment/>
      <protection/>
    </xf>
    <xf numFmtId="0" fontId="25" fillId="0" borderId="0" xfId="0" applyFont="1" applyFill="1" applyAlignment="1" applyProtection="1" quotePrefix="1">
      <alignment horizontal="left"/>
      <protection/>
    </xf>
    <xf numFmtId="0" fontId="14" fillId="0" borderId="0" xfId="0" applyFont="1" applyAlignment="1" applyProtection="1">
      <alignment horizontal="center"/>
      <protection/>
    </xf>
    <xf numFmtId="0" fontId="14" fillId="0" borderId="0" xfId="0" applyFont="1" applyAlignment="1" applyProtection="1">
      <alignment horizontal="right"/>
      <protection/>
    </xf>
    <xf numFmtId="1" fontId="14" fillId="0" borderId="0" xfId="0" applyNumberFormat="1"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right"/>
      <protection/>
    </xf>
    <xf numFmtId="0" fontId="7" fillId="0" borderId="0" xfId="0" applyFont="1" applyAlignment="1" applyProtection="1">
      <alignment/>
      <protection/>
    </xf>
    <xf numFmtId="187" fontId="10" fillId="0" borderId="0" xfId="0" applyNumberFormat="1" applyFont="1" applyAlignment="1" applyProtection="1">
      <alignment/>
      <protection/>
    </xf>
    <xf numFmtId="186" fontId="17" fillId="0" borderId="0" xfId="0" applyNumberFormat="1" applyFont="1" applyAlignment="1" applyProtection="1">
      <alignment horizontal="right"/>
      <protection/>
    </xf>
    <xf numFmtId="0" fontId="14" fillId="0" borderId="0" xfId="0" applyFont="1" applyFill="1" applyBorder="1" applyAlignment="1" applyProtection="1">
      <alignment horizontal="center"/>
      <protection/>
    </xf>
    <xf numFmtId="0" fontId="28" fillId="0" borderId="0"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1" fontId="21" fillId="0" borderId="0" xfId="0" applyNumberFormat="1" applyFont="1" applyFill="1" applyBorder="1" applyAlignment="1" applyProtection="1">
      <alignment/>
      <protection/>
    </xf>
    <xf numFmtId="0" fontId="23" fillId="5" borderId="0" xfId="0" applyFont="1" applyFill="1" applyBorder="1" applyAlignment="1" applyProtection="1">
      <alignment horizontal="center"/>
      <protection/>
    </xf>
    <xf numFmtId="0" fontId="22" fillId="5" borderId="0" xfId="0" applyFont="1" applyFill="1" applyBorder="1" applyAlignment="1" applyProtection="1">
      <alignment horizontal="center"/>
      <protection/>
    </xf>
    <xf numFmtId="0" fontId="22" fillId="5" borderId="0" xfId="0" applyFont="1" applyFill="1" applyBorder="1" applyAlignment="1" applyProtection="1">
      <alignment horizontal="right"/>
      <protection/>
    </xf>
    <xf numFmtId="0" fontId="23" fillId="5" borderId="0" xfId="0" applyFont="1" applyFill="1" applyBorder="1" applyAlignment="1" applyProtection="1">
      <alignment horizontal="right"/>
      <protection/>
    </xf>
    <xf numFmtId="0" fontId="22" fillId="5" borderId="0" xfId="0" applyFont="1" applyFill="1" applyBorder="1" applyAlignment="1" applyProtection="1">
      <alignment horizontal="right" vertical="center"/>
      <protection/>
    </xf>
    <xf numFmtId="0" fontId="23" fillId="5" borderId="0" xfId="0" applyFont="1" applyFill="1" applyBorder="1" applyAlignment="1" applyProtection="1">
      <alignment horizontal="center" vertical="center"/>
      <protection/>
    </xf>
    <xf numFmtId="0" fontId="23" fillId="5" borderId="0" xfId="0" applyFont="1" applyFill="1" applyBorder="1" applyAlignment="1" applyProtection="1">
      <alignment horizontal="right" vertical="center"/>
      <protection/>
    </xf>
    <xf numFmtId="0" fontId="23" fillId="5" borderId="0" xfId="0" applyFont="1" applyFill="1" applyBorder="1" applyAlignment="1" applyProtection="1">
      <alignment horizontal="right" vertical="center" wrapText="1"/>
      <protection/>
    </xf>
    <xf numFmtId="0" fontId="22" fillId="5" borderId="0" xfId="0" applyFont="1" applyFill="1" applyBorder="1" applyAlignment="1" applyProtection="1">
      <alignment horizontal="center" vertical="center"/>
      <protection/>
    </xf>
    <xf numFmtId="0" fontId="13" fillId="5" borderId="0" xfId="0" applyFont="1" applyFill="1" applyBorder="1" applyAlignment="1" applyProtection="1">
      <alignment horizontal="center"/>
      <protection/>
    </xf>
    <xf numFmtId="0" fontId="6" fillId="5" borderId="0" xfId="0" applyFont="1" applyFill="1" applyBorder="1" applyAlignment="1" applyProtection="1">
      <alignment horizontal="center"/>
      <protection/>
    </xf>
    <xf numFmtId="0" fontId="9" fillId="5" borderId="0" xfId="0" applyFont="1" applyFill="1" applyBorder="1" applyAlignment="1" applyProtection="1">
      <alignment horizontal="right"/>
      <protection/>
    </xf>
    <xf numFmtId="0" fontId="6" fillId="5" borderId="0" xfId="0" applyFont="1" applyFill="1" applyBorder="1" applyAlignment="1" applyProtection="1">
      <alignment horizontal="right"/>
      <protection/>
    </xf>
    <xf numFmtId="0" fontId="13" fillId="5" borderId="0" xfId="0" applyFont="1" applyFill="1" applyBorder="1" applyAlignment="1" applyProtection="1">
      <alignment horizontal="right"/>
      <protection/>
    </xf>
    <xf numFmtId="0" fontId="19" fillId="5" borderId="0" xfId="0" applyFont="1" applyFill="1" applyBorder="1" applyAlignment="1" applyProtection="1">
      <alignment horizontal="center"/>
      <protection/>
    </xf>
    <xf numFmtId="3" fontId="17" fillId="5" borderId="0" xfId="0" applyNumberFormat="1" applyFont="1" applyFill="1" applyBorder="1" applyAlignment="1" applyProtection="1">
      <alignment horizontal="right"/>
      <protection/>
    </xf>
    <xf numFmtId="1" fontId="10" fillId="5" borderId="0" xfId="0" applyNumberFormat="1" applyFont="1" applyFill="1" applyBorder="1" applyAlignment="1" applyProtection="1">
      <alignment horizontal="center"/>
      <protection/>
    </xf>
    <xf numFmtId="1" fontId="17" fillId="5" borderId="0" xfId="0" applyNumberFormat="1" applyFont="1" applyFill="1" applyBorder="1" applyAlignment="1" applyProtection="1">
      <alignment horizontal="right"/>
      <protection/>
    </xf>
    <xf numFmtId="4" fontId="20" fillId="5" borderId="0" xfId="0" applyNumberFormat="1" applyFont="1" applyFill="1" applyBorder="1" applyAlignment="1" applyProtection="1">
      <alignment horizontal="right"/>
      <protection/>
    </xf>
    <xf numFmtId="0" fontId="19" fillId="5" borderId="0" xfId="0" applyFont="1" applyFill="1" applyBorder="1" applyAlignment="1" applyProtection="1">
      <alignment horizontal="right"/>
      <protection/>
    </xf>
    <xf numFmtId="3" fontId="20" fillId="5" borderId="0" xfId="0" applyNumberFormat="1" applyFont="1" applyFill="1" applyBorder="1" applyAlignment="1" applyProtection="1">
      <alignment horizontal="right"/>
      <protection/>
    </xf>
    <xf numFmtId="3" fontId="21" fillId="5" borderId="0" xfId="0" applyNumberFormat="1" applyFont="1" applyFill="1" applyBorder="1" applyAlignment="1" applyProtection="1">
      <alignment horizontal="right"/>
      <protection/>
    </xf>
    <xf numFmtId="0" fontId="23" fillId="0" borderId="0" xfId="0" applyFont="1" applyFill="1" applyBorder="1" applyAlignment="1" applyProtection="1">
      <alignment horizontal="center"/>
      <protection/>
    </xf>
    <xf numFmtId="0" fontId="16" fillId="0" borderId="0" xfId="0" applyFont="1" applyFill="1" applyBorder="1" applyAlignment="1" applyProtection="1">
      <alignment horizontal="left"/>
      <protection/>
    </xf>
    <xf numFmtId="1" fontId="10" fillId="0" borderId="0" xfId="0" applyNumberFormat="1" applyFont="1" applyFill="1" applyBorder="1" applyAlignment="1" applyProtection="1">
      <alignment horizontal="center"/>
      <protection/>
    </xf>
    <xf numFmtId="0" fontId="24" fillId="0" borderId="0" xfId="0" applyFont="1" applyFill="1" applyBorder="1" applyAlignment="1" applyProtection="1">
      <alignment horizontal="center"/>
      <protection/>
    </xf>
    <xf numFmtId="4" fontId="21" fillId="0" borderId="0"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right"/>
      <protection/>
    </xf>
    <xf numFmtId="4" fontId="28" fillId="0" borderId="0" xfId="0" applyNumberFormat="1" applyFont="1" applyFill="1" applyBorder="1" applyAlignment="1" applyProtection="1">
      <alignment horizontal="right"/>
      <protection/>
    </xf>
    <xf numFmtId="0" fontId="22" fillId="0" borderId="0" xfId="0" applyFont="1" applyFill="1" applyBorder="1" applyAlignment="1" applyProtection="1">
      <alignment horizontal="right"/>
      <protection/>
    </xf>
    <xf numFmtId="3" fontId="20" fillId="0" borderId="0" xfId="0" applyNumberFormat="1" applyFont="1" applyFill="1" applyBorder="1" applyAlignment="1" applyProtection="1">
      <alignment horizontal="right"/>
      <protection/>
    </xf>
    <xf numFmtId="3" fontId="17" fillId="0" borderId="0" xfId="0" applyNumberFormat="1" applyFont="1" applyFill="1" applyBorder="1" applyAlignment="1" applyProtection="1">
      <alignment horizontal="right"/>
      <protection/>
    </xf>
    <xf numFmtId="3" fontId="21" fillId="0" borderId="0" xfId="0" applyNumberFormat="1" applyFont="1" applyFill="1" applyBorder="1" applyAlignment="1" applyProtection="1">
      <alignment horizontal="right"/>
      <protection/>
    </xf>
    <xf numFmtId="0" fontId="4" fillId="0" borderId="0" xfId="0" applyFont="1" applyFill="1" applyAlignment="1" applyProtection="1">
      <alignment/>
      <protection/>
    </xf>
    <xf numFmtId="0" fontId="10" fillId="0" borderId="0" xfId="0" applyFont="1" applyBorder="1" applyAlignment="1" applyProtection="1">
      <alignment horizontal="right"/>
      <protection/>
    </xf>
    <xf numFmtId="0" fontId="10" fillId="5" borderId="10" xfId="0" applyFont="1" applyFill="1" applyBorder="1" applyAlignment="1" applyProtection="1">
      <alignment horizontal="right"/>
      <protection/>
    </xf>
    <xf numFmtId="0" fontId="11" fillId="5" borderId="10" xfId="0" applyFont="1" applyFill="1" applyBorder="1" applyAlignment="1" applyProtection="1">
      <alignment horizontal="left"/>
      <protection/>
    </xf>
    <xf numFmtId="0" fontId="21" fillId="0" borderId="0" xfId="0" applyFont="1" applyFill="1" applyAlignment="1" applyProtection="1">
      <alignment/>
      <protection/>
    </xf>
    <xf numFmtId="0" fontId="16" fillId="0" borderId="0" xfId="0" applyFont="1" applyAlignment="1" applyProtection="1">
      <alignment/>
      <protection/>
    </xf>
    <xf numFmtId="0" fontId="19" fillId="0" borderId="0" xfId="0" applyFont="1" applyAlignment="1" applyProtection="1">
      <alignment/>
      <protection/>
    </xf>
    <xf numFmtId="0" fontId="25" fillId="0" borderId="0" xfId="0" applyFont="1" applyAlignment="1" applyProtection="1">
      <alignment/>
      <protection/>
    </xf>
    <xf numFmtId="0" fontId="17" fillId="0" borderId="0" xfId="0" applyFont="1" applyAlignment="1" applyProtection="1">
      <alignment/>
      <protection/>
    </xf>
    <xf numFmtId="0" fontId="10" fillId="0" borderId="0" xfId="0" applyFont="1" applyFill="1" applyAlignment="1" applyProtection="1">
      <alignment/>
      <protection/>
    </xf>
    <xf numFmtId="190" fontId="17" fillId="0" borderId="0" xfId="0" applyNumberFormat="1" applyFont="1" applyFill="1" applyBorder="1" applyAlignment="1" applyProtection="1">
      <alignment/>
      <protection/>
    </xf>
    <xf numFmtId="0" fontId="16" fillId="0" borderId="0" xfId="0"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3" fontId="2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18" fillId="0" borderId="0" xfId="0" applyFont="1" applyFill="1" applyBorder="1" applyAlignment="1" applyProtection="1">
      <alignment horizontal="right" vertical="center"/>
      <protection/>
    </xf>
    <xf numFmtId="3" fontId="18"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5" fillId="0" borderId="0" xfId="0" applyFont="1" applyFill="1" applyBorder="1" applyAlignment="1" applyProtection="1">
      <alignment horizontal="right" vertical="center"/>
      <protection/>
    </xf>
    <xf numFmtId="0" fontId="12" fillId="0" borderId="0" xfId="0" applyFont="1" applyFill="1" applyAlignment="1" applyProtection="1">
      <alignment vertical="center"/>
      <protection/>
    </xf>
    <xf numFmtId="0" fontId="4" fillId="0" borderId="0" xfId="0" applyFont="1" applyAlignment="1" applyProtection="1">
      <alignment vertical="center"/>
      <protection/>
    </xf>
    <xf numFmtId="0" fontId="3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left" vertical="center"/>
      <protection/>
    </xf>
    <xf numFmtId="1" fontId="24" fillId="5" borderId="0" xfId="0" applyNumberFormat="1" applyFont="1" applyFill="1" applyBorder="1" applyAlignment="1" applyProtection="1">
      <alignment horizontal="center" vertical="center"/>
      <protection/>
    </xf>
    <xf numFmtId="0" fontId="19" fillId="5" borderId="0" xfId="0" applyFont="1" applyFill="1" applyBorder="1" applyAlignment="1" applyProtection="1">
      <alignment horizontal="center" vertical="center"/>
      <protection/>
    </xf>
    <xf numFmtId="0" fontId="6" fillId="5" borderId="0" xfId="0" applyFont="1" applyFill="1" applyBorder="1" applyAlignment="1" applyProtection="1">
      <alignment horizontal="right" vertical="center"/>
      <protection/>
    </xf>
    <xf numFmtId="0" fontId="31" fillId="5" borderId="0" xfId="0" applyFont="1" applyFill="1" applyBorder="1" applyAlignment="1" applyProtection="1">
      <alignment horizontal="right" vertical="center"/>
      <protection/>
    </xf>
    <xf numFmtId="3" fontId="17" fillId="5" borderId="0" xfId="0" applyNumberFormat="1" applyFont="1" applyFill="1" applyBorder="1" applyAlignment="1" applyProtection="1">
      <alignment horizontal="right" vertical="center"/>
      <protection/>
    </xf>
    <xf numFmtId="0" fontId="10" fillId="0" borderId="0" xfId="0" applyFont="1" applyAlignment="1" applyProtection="1">
      <alignment/>
      <protection/>
    </xf>
    <xf numFmtId="0" fontId="16" fillId="0" borderId="11" xfId="0" applyFont="1" applyBorder="1" applyAlignment="1" applyProtection="1">
      <alignment horizontal="left"/>
      <protection/>
    </xf>
    <xf numFmtId="0" fontId="16" fillId="0" borderId="0" xfId="0" applyFont="1" applyAlignment="1" applyProtection="1">
      <alignment horizontal="left"/>
      <protection/>
    </xf>
    <xf numFmtId="0" fontId="17" fillId="0" borderId="0" xfId="0" applyFont="1" applyAlignment="1" applyProtection="1">
      <alignment horizontal="left"/>
      <protection/>
    </xf>
    <xf numFmtId="0" fontId="39" fillId="0" borderId="0" xfId="0" applyFont="1" applyAlignment="1" applyProtection="1">
      <alignment horizontal="right"/>
      <protection locked="0"/>
    </xf>
    <xf numFmtId="0" fontId="19" fillId="0" borderId="0" xfId="0" applyFont="1" applyFill="1" applyBorder="1" applyAlignment="1" applyProtection="1">
      <alignment vertical="center"/>
      <protection/>
    </xf>
    <xf numFmtId="0" fontId="19" fillId="0" borderId="0" xfId="0" applyFont="1" applyAlignment="1" applyProtection="1">
      <alignment horizontal="center"/>
      <protection/>
    </xf>
    <xf numFmtId="0" fontId="10" fillId="0" borderId="0" xfId="0" applyFont="1" applyAlignment="1" applyProtection="1">
      <alignment horizontal="left"/>
      <protection/>
    </xf>
    <xf numFmtId="0" fontId="40" fillId="0" borderId="0" xfId="0" applyFont="1" applyBorder="1" applyAlignment="1" applyProtection="1">
      <alignment horizontal="center"/>
      <protection/>
    </xf>
    <xf numFmtId="0" fontId="40" fillId="0" borderId="0" xfId="0" applyFont="1" applyBorder="1" applyAlignment="1" applyProtection="1">
      <alignment/>
      <protection/>
    </xf>
    <xf numFmtId="0" fontId="40" fillId="0" borderId="0" xfId="0" applyFont="1" applyBorder="1" applyAlignment="1" applyProtection="1">
      <alignment horizontal="right"/>
      <protection/>
    </xf>
    <xf numFmtId="3" fontId="17" fillId="0" borderId="0" xfId="0" applyNumberFormat="1" applyFont="1" applyFill="1" applyBorder="1" applyAlignment="1" applyProtection="1">
      <alignment/>
      <protection/>
    </xf>
    <xf numFmtId="0" fontId="16" fillId="27" borderId="12" xfId="0" applyNumberFormat="1" applyFont="1" applyFill="1" applyBorder="1" applyAlignment="1" applyProtection="1">
      <alignment horizontal="center"/>
      <protection/>
    </xf>
    <xf numFmtId="0" fontId="16" fillId="27" borderId="13" xfId="0" applyNumberFormat="1" applyFont="1" applyFill="1" applyBorder="1" applyAlignment="1" applyProtection="1">
      <alignment horizontal="center"/>
      <protection/>
    </xf>
    <xf numFmtId="0" fontId="10" fillId="33" borderId="10" xfId="0" applyFont="1" applyFill="1" applyBorder="1" applyAlignment="1" applyProtection="1">
      <alignment/>
      <protection/>
    </xf>
    <xf numFmtId="0" fontId="10" fillId="33" borderId="10" xfId="0" applyFont="1" applyFill="1" applyBorder="1" applyAlignment="1" applyProtection="1">
      <alignment horizontal="center"/>
      <protection/>
    </xf>
    <xf numFmtId="0" fontId="10" fillId="33" borderId="10" xfId="0" applyFont="1" applyFill="1" applyBorder="1" applyAlignment="1" applyProtection="1">
      <alignment horizontal="right"/>
      <protection/>
    </xf>
    <xf numFmtId="0" fontId="16" fillId="27" borderId="14" xfId="0" applyFont="1" applyFill="1" applyBorder="1" applyAlignment="1" applyProtection="1">
      <alignment horizontal="center"/>
      <protection/>
    </xf>
    <xf numFmtId="0" fontId="16" fillId="27" borderId="14" xfId="0" applyFont="1" applyFill="1" applyBorder="1" applyAlignment="1" applyProtection="1">
      <alignment horizontal="right"/>
      <protection/>
    </xf>
    <xf numFmtId="0" fontId="16" fillId="27" borderId="15" xfId="0" applyNumberFormat="1" applyFont="1" applyFill="1" applyBorder="1" applyAlignment="1" applyProtection="1">
      <alignment horizontal="center"/>
      <protection/>
    </xf>
    <xf numFmtId="0" fontId="41" fillId="34" borderId="16" xfId="0" applyFont="1" applyFill="1" applyBorder="1" applyAlignment="1" applyProtection="1" quotePrefix="1">
      <alignment horizontal="left"/>
      <protection/>
    </xf>
    <xf numFmtId="0" fontId="41" fillId="34" borderId="17" xfId="0" applyFont="1" applyFill="1" applyBorder="1" applyAlignment="1" applyProtection="1">
      <alignment/>
      <protection/>
    </xf>
    <xf numFmtId="0" fontId="41" fillId="34" borderId="17" xfId="0" applyFont="1" applyFill="1" applyBorder="1" applyAlignment="1" applyProtection="1">
      <alignment horizontal="center"/>
      <protection/>
    </xf>
    <xf numFmtId="0" fontId="41" fillId="34" borderId="18" xfId="0" applyFont="1" applyFill="1" applyBorder="1" applyAlignment="1" applyProtection="1">
      <alignment horizontal="center"/>
      <protection/>
    </xf>
    <xf numFmtId="3" fontId="17" fillId="35" borderId="19" xfId="0" applyNumberFormat="1" applyFont="1" applyFill="1" applyBorder="1" applyAlignment="1" applyProtection="1">
      <alignment horizontal="right"/>
      <protection/>
    </xf>
    <xf numFmtId="0" fontId="17" fillId="35" borderId="0" xfId="0" applyFont="1" applyFill="1" applyBorder="1" applyAlignment="1" applyProtection="1" quotePrefix="1">
      <alignment horizontal="center"/>
      <protection/>
    </xf>
    <xf numFmtId="3" fontId="17" fillId="35" borderId="0" xfId="0" applyNumberFormat="1" applyFont="1" applyFill="1" applyBorder="1" applyAlignment="1" applyProtection="1">
      <alignment horizontal="right"/>
      <protection/>
    </xf>
    <xf numFmtId="190" fontId="17" fillId="35" borderId="20" xfId="0" applyNumberFormat="1" applyFont="1" applyFill="1" applyBorder="1" applyAlignment="1" applyProtection="1">
      <alignment/>
      <protection/>
    </xf>
    <xf numFmtId="3" fontId="17" fillId="35" borderId="21" xfId="0" applyNumberFormat="1" applyFont="1" applyFill="1" applyBorder="1" applyAlignment="1" applyProtection="1">
      <alignment horizontal="right"/>
      <protection/>
    </xf>
    <xf numFmtId="0" fontId="17" fillId="35" borderId="14" xfId="0" applyFont="1" applyFill="1" applyBorder="1" applyAlignment="1" applyProtection="1" quotePrefix="1">
      <alignment horizontal="center"/>
      <protection/>
    </xf>
    <xf numFmtId="3" fontId="17" fillId="35" borderId="14" xfId="0" applyNumberFormat="1" applyFont="1" applyFill="1" applyBorder="1" applyAlignment="1" applyProtection="1">
      <alignment horizontal="right"/>
      <protection/>
    </xf>
    <xf numFmtId="3" fontId="17" fillId="35" borderId="22" xfId="0" applyNumberFormat="1" applyFont="1" applyFill="1" applyBorder="1" applyAlignment="1" applyProtection="1">
      <alignment/>
      <protection/>
    </xf>
    <xf numFmtId="2" fontId="10" fillId="35" borderId="0" xfId="0" applyNumberFormat="1" applyFont="1" applyFill="1" applyBorder="1" applyAlignment="1" applyProtection="1">
      <alignment horizontal="right"/>
      <protection/>
    </xf>
    <xf numFmtId="2" fontId="10" fillId="35" borderId="14" xfId="0" applyNumberFormat="1" applyFont="1" applyFill="1" applyBorder="1" applyAlignment="1" applyProtection="1">
      <alignment horizontal="right"/>
      <protection/>
    </xf>
    <xf numFmtId="3" fontId="42" fillId="35" borderId="19" xfId="0" applyNumberFormat="1" applyFont="1" applyFill="1" applyBorder="1" applyAlignment="1" applyProtection="1">
      <alignment horizontal="right"/>
      <protection/>
    </xf>
    <xf numFmtId="0" fontId="42" fillId="35" borderId="0" xfId="0" applyFont="1" applyFill="1" applyBorder="1" applyAlignment="1" applyProtection="1" quotePrefix="1">
      <alignment horizontal="center"/>
      <protection/>
    </xf>
    <xf numFmtId="3" fontId="42" fillId="35" borderId="0" xfId="0" applyNumberFormat="1" applyFont="1" applyFill="1" applyBorder="1" applyAlignment="1" applyProtection="1">
      <alignment horizontal="right"/>
      <protection/>
    </xf>
    <xf numFmtId="190" fontId="42" fillId="35" borderId="20" xfId="0" applyNumberFormat="1" applyFont="1" applyFill="1" applyBorder="1" applyAlignment="1" applyProtection="1">
      <alignment/>
      <protection/>
    </xf>
    <xf numFmtId="3" fontId="42" fillId="35" borderId="21" xfId="0" applyNumberFormat="1" applyFont="1" applyFill="1" applyBorder="1" applyAlignment="1" applyProtection="1">
      <alignment horizontal="right"/>
      <protection/>
    </xf>
    <xf numFmtId="0" fontId="42" fillId="35" borderId="14" xfId="0" applyFont="1" applyFill="1" applyBorder="1" applyAlignment="1" applyProtection="1" quotePrefix="1">
      <alignment horizontal="center"/>
      <protection/>
    </xf>
    <xf numFmtId="3" fontId="42" fillId="35" borderId="14" xfId="0" applyNumberFormat="1" applyFont="1" applyFill="1" applyBorder="1" applyAlignment="1" applyProtection="1">
      <alignment horizontal="right"/>
      <protection/>
    </xf>
    <xf numFmtId="3" fontId="42" fillId="35" borderId="22" xfId="0" applyNumberFormat="1" applyFont="1" applyFill="1" applyBorder="1" applyAlignment="1" applyProtection="1">
      <alignment/>
      <protection/>
    </xf>
    <xf numFmtId="3" fontId="42" fillId="0" borderId="0" xfId="0" applyNumberFormat="1" applyFont="1" applyFill="1" applyBorder="1" applyAlignment="1" applyProtection="1">
      <alignment/>
      <protection/>
    </xf>
    <xf numFmtId="9" fontId="10" fillId="0" borderId="0" xfId="0" applyNumberFormat="1" applyFont="1" applyAlignment="1" applyProtection="1">
      <alignment horizontal="right"/>
      <protection/>
    </xf>
    <xf numFmtId="0" fontId="11" fillId="34" borderId="17" xfId="0" applyFont="1" applyFill="1" applyBorder="1" applyAlignment="1" applyProtection="1">
      <alignment horizontal="right"/>
      <protection/>
    </xf>
    <xf numFmtId="9" fontId="10" fillId="0" borderId="0" xfId="60" applyFont="1" applyFill="1" applyBorder="1" applyAlignment="1" applyProtection="1">
      <alignment/>
      <protection/>
    </xf>
    <xf numFmtId="3" fontId="17" fillId="27" borderId="0" xfId="0" applyNumberFormat="1" applyFont="1" applyFill="1" applyBorder="1" applyAlignment="1" applyProtection="1">
      <alignment/>
      <protection/>
    </xf>
    <xf numFmtId="4" fontId="10" fillId="27" borderId="0" xfId="0" applyNumberFormat="1" applyFont="1" applyFill="1" applyBorder="1" applyAlignment="1" applyProtection="1">
      <alignment/>
      <protection/>
    </xf>
    <xf numFmtId="190" fontId="17" fillId="27" borderId="0" xfId="0" applyNumberFormat="1" applyFont="1" applyFill="1" applyBorder="1" applyAlignment="1" applyProtection="1">
      <alignment/>
      <protection/>
    </xf>
    <xf numFmtId="4" fontId="18" fillId="5" borderId="19" xfId="0" applyNumberFormat="1" applyFont="1" applyFill="1" applyBorder="1" applyAlignment="1" applyProtection="1">
      <alignment horizontal="right" vertical="center"/>
      <protection/>
    </xf>
    <xf numFmtId="4" fontId="18" fillId="5" borderId="23" xfId="0" applyNumberFormat="1" applyFont="1" applyFill="1" applyBorder="1" applyAlignment="1" applyProtection="1">
      <alignment horizontal="right"/>
      <protection/>
    </xf>
    <xf numFmtId="0" fontId="44" fillId="0" borderId="0" xfId="0" applyFont="1" applyFill="1" applyBorder="1" applyAlignment="1" applyProtection="1">
      <alignment horizontal="right" vertical="center"/>
      <protection/>
    </xf>
    <xf numFmtId="0" fontId="20" fillId="0" borderId="0" xfId="0" applyFont="1" applyFill="1" applyBorder="1" applyAlignment="1" applyProtection="1">
      <alignment horizontal="right" vertical="center"/>
      <protection/>
    </xf>
    <xf numFmtId="3" fontId="44" fillId="0" borderId="0" xfId="0" applyNumberFormat="1" applyFont="1" applyFill="1" applyBorder="1" applyAlignment="1" applyProtection="1">
      <alignment vertical="center"/>
      <protection/>
    </xf>
    <xf numFmtId="1" fontId="45" fillId="0" borderId="0" xfId="0" applyNumberFormat="1" applyFont="1" applyFill="1" applyAlignment="1" applyProtection="1">
      <alignment horizontal="right"/>
      <protection/>
    </xf>
    <xf numFmtId="1" fontId="46" fillId="5" borderId="0" xfId="0" applyNumberFormat="1" applyFont="1" applyFill="1" applyBorder="1" applyAlignment="1" applyProtection="1">
      <alignment horizontal="right"/>
      <protection/>
    </xf>
    <xf numFmtId="3" fontId="44" fillId="5" borderId="0" xfId="0" applyNumberFormat="1" applyFont="1" applyFill="1" applyBorder="1" applyAlignment="1" applyProtection="1">
      <alignment/>
      <protection/>
    </xf>
    <xf numFmtId="4" fontId="17" fillId="5" borderId="0" xfId="0" applyNumberFormat="1" applyFont="1" applyFill="1" applyBorder="1" applyAlignment="1" applyProtection="1">
      <alignment horizontal="right"/>
      <protection/>
    </xf>
    <xf numFmtId="0" fontId="7" fillId="5" borderId="0" xfId="0" applyFont="1" applyFill="1" applyBorder="1" applyAlignment="1" applyProtection="1">
      <alignment horizontal="right"/>
      <protection/>
    </xf>
    <xf numFmtId="0" fontId="47" fillId="5" borderId="0" xfId="0" applyFont="1" applyFill="1" applyBorder="1" applyAlignment="1" applyProtection="1">
      <alignment horizontal="left" vertical="center"/>
      <protection/>
    </xf>
    <xf numFmtId="0" fontId="10" fillId="5" borderId="0" xfId="0" applyFont="1" applyFill="1" applyBorder="1" applyAlignment="1" applyProtection="1">
      <alignment horizontal="right"/>
      <protection/>
    </xf>
    <xf numFmtId="0" fontId="5" fillId="5" borderId="0" xfId="0" applyFont="1" applyFill="1" applyBorder="1" applyAlignment="1" applyProtection="1">
      <alignment horizontal="right"/>
      <protection/>
    </xf>
    <xf numFmtId="3" fontId="10" fillId="5" borderId="0" xfId="0" applyNumberFormat="1" applyFont="1" applyFill="1" applyBorder="1" applyAlignment="1" applyProtection="1">
      <alignment horizontal="right" vertical="center"/>
      <protection/>
    </xf>
    <xf numFmtId="0" fontId="10" fillId="5" borderId="0" xfId="0" applyFont="1" applyFill="1" applyBorder="1" applyAlignment="1" applyProtection="1">
      <alignment horizontal="left"/>
      <protection/>
    </xf>
    <xf numFmtId="0" fontId="11" fillId="5" borderId="0" xfId="0" applyFont="1" applyFill="1" applyBorder="1" applyAlignment="1" applyProtection="1">
      <alignment horizontal="center"/>
      <protection/>
    </xf>
    <xf numFmtId="4" fontId="11" fillId="5" borderId="0" xfId="0" applyNumberFormat="1" applyFont="1" applyFill="1" applyBorder="1" applyAlignment="1" applyProtection="1">
      <alignment horizontal="right"/>
      <protection/>
    </xf>
    <xf numFmtId="213" fontId="11" fillId="5" borderId="0" xfId="42" applyNumberFormat="1" applyFont="1" applyFill="1" applyBorder="1" applyAlignment="1" applyProtection="1">
      <alignment horizontal="right"/>
      <protection/>
    </xf>
    <xf numFmtId="4" fontId="11" fillId="0" borderId="0" xfId="0" applyNumberFormat="1" applyFont="1" applyFill="1" applyBorder="1" applyAlignment="1" applyProtection="1">
      <alignment horizontal="right"/>
      <protection/>
    </xf>
    <xf numFmtId="1" fontId="11" fillId="0" borderId="0" xfId="0" applyNumberFormat="1" applyFont="1" applyFill="1" applyBorder="1" applyAlignment="1" applyProtection="1">
      <alignment horizontal="right"/>
      <protection/>
    </xf>
    <xf numFmtId="0" fontId="4" fillId="0" borderId="0" xfId="0" applyFont="1" applyAlignment="1" applyProtection="1">
      <alignment horizontal="right"/>
      <protection/>
    </xf>
    <xf numFmtId="1" fontId="11" fillId="5" borderId="0" xfId="0" applyNumberFormat="1" applyFont="1" applyFill="1" applyBorder="1" applyAlignment="1" applyProtection="1">
      <alignment horizontal="center" vertical="center"/>
      <protection/>
    </xf>
    <xf numFmtId="0" fontId="43" fillId="36" borderId="24" xfId="0" applyFont="1" applyFill="1" applyBorder="1" applyAlignment="1" applyProtection="1" quotePrefix="1">
      <alignment horizontal="left"/>
      <protection/>
    </xf>
    <xf numFmtId="0" fontId="43" fillId="36" borderId="25" xfId="0" applyFont="1" applyFill="1" applyBorder="1" applyAlignment="1" applyProtection="1">
      <alignment/>
      <protection/>
    </xf>
    <xf numFmtId="0" fontId="11" fillId="36" borderId="25" xfId="0" applyFont="1" applyFill="1" applyBorder="1" applyAlignment="1" applyProtection="1">
      <alignment horizontal="right"/>
      <protection/>
    </xf>
    <xf numFmtId="0" fontId="43" fillId="36" borderId="25" xfId="0" applyFont="1" applyFill="1" applyBorder="1" applyAlignment="1" applyProtection="1">
      <alignment horizontal="center"/>
      <protection/>
    </xf>
    <xf numFmtId="0" fontId="43" fillId="36" borderId="26" xfId="0" applyFont="1" applyFill="1" applyBorder="1" applyAlignment="1" applyProtection="1">
      <alignment horizontal="center"/>
      <protection/>
    </xf>
    <xf numFmtId="0" fontId="42" fillId="33" borderId="0" xfId="0" applyFont="1" applyFill="1" applyAlignment="1" applyProtection="1">
      <alignment horizontal="center"/>
      <protection/>
    </xf>
    <xf numFmtId="0" fontId="11" fillId="33" borderId="0" xfId="0" applyFont="1" applyFill="1" applyAlignment="1" applyProtection="1">
      <alignment horizontal="center"/>
      <protection locked="0"/>
    </xf>
    <xf numFmtId="0" fontId="11" fillId="33" borderId="0" xfId="0" applyFont="1" applyFill="1" applyAlignment="1" applyProtection="1">
      <alignment horizontal="center"/>
      <protection/>
    </xf>
    <xf numFmtId="0" fontId="17" fillId="33" borderId="0" xfId="0" applyFont="1" applyFill="1" applyAlignment="1" applyProtection="1">
      <alignment/>
      <protection/>
    </xf>
    <xf numFmtId="0" fontId="17" fillId="33" borderId="0" xfId="0" applyFont="1" applyFill="1" applyAlignment="1" applyProtection="1">
      <alignment horizontal="center"/>
      <protection/>
    </xf>
    <xf numFmtId="4" fontId="10" fillId="0" borderId="0" xfId="0" applyNumberFormat="1" applyFont="1" applyFill="1" applyBorder="1" applyAlignment="1" applyProtection="1">
      <alignment/>
      <protection/>
    </xf>
    <xf numFmtId="187" fontId="10" fillId="0" borderId="0" xfId="0" applyNumberFormat="1" applyFont="1" applyFill="1" applyAlignment="1" applyProtection="1">
      <alignment/>
      <protection/>
    </xf>
    <xf numFmtId="0" fontId="11" fillId="5" borderId="10" xfId="0" applyFont="1" applyFill="1" applyBorder="1" applyAlignment="1" applyProtection="1">
      <alignment horizontal="center"/>
      <protection/>
    </xf>
    <xf numFmtId="0" fontId="10" fillId="37" borderId="14" xfId="0" applyFont="1" applyFill="1" applyBorder="1" applyAlignment="1" applyProtection="1">
      <alignment/>
      <protection/>
    </xf>
    <xf numFmtId="0" fontId="10" fillId="37" borderId="14" xfId="0" applyFont="1" applyFill="1" applyBorder="1" applyAlignment="1" applyProtection="1">
      <alignment horizontal="center"/>
      <protection/>
    </xf>
    <xf numFmtId="0" fontId="10" fillId="37" borderId="14" xfId="0" applyFont="1" applyFill="1" applyBorder="1" applyAlignment="1" applyProtection="1">
      <alignment horizontal="right"/>
      <protection/>
    </xf>
    <xf numFmtId="0" fontId="43" fillId="0" borderId="0" xfId="0" applyFont="1" applyFill="1" applyBorder="1" applyAlignment="1" applyProtection="1" quotePrefix="1">
      <alignment horizontal="left"/>
      <protection/>
    </xf>
    <xf numFmtId="0" fontId="43" fillId="0" borderId="0" xfId="0" applyFont="1" applyBorder="1" applyAlignment="1" applyProtection="1">
      <alignment horizontal="left"/>
      <protection/>
    </xf>
    <xf numFmtId="0" fontId="16" fillId="37" borderId="14" xfId="0" applyFont="1" applyFill="1" applyBorder="1" applyAlignment="1" applyProtection="1">
      <alignment horizontal="center"/>
      <protection/>
    </xf>
    <xf numFmtId="0" fontId="16" fillId="37" borderId="14" xfId="0" applyFont="1" applyFill="1" applyBorder="1" applyAlignment="1" applyProtection="1">
      <alignment horizontal="right"/>
      <protection/>
    </xf>
    <xf numFmtId="0" fontId="41" fillId="0" borderId="0" xfId="0" applyFont="1" applyFill="1" applyBorder="1" applyAlignment="1" applyProtection="1" quotePrefix="1">
      <alignment horizontal="left"/>
      <protection/>
    </xf>
    <xf numFmtId="0" fontId="41" fillId="0" borderId="0" xfId="0" applyFont="1" applyBorder="1" applyAlignment="1" applyProtection="1">
      <alignment horizontal="left"/>
      <protection/>
    </xf>
    <xf numFmtId="190" fontId="32" fillId="32" borderId="19" xfId="0" applyNumberFormat="1" applyFont="1" applyFill="1" applyBorder="1" applyAlignment="1" applyProtection="1">
      <alignment horizontal="right"/>
      <protection/>
    </xf>
    <xf numFmtId="190" fontId="32" fillId="32" borderId="0" xfId="0" applyNumberFormat="1" applyFont="1" applyFill="1" applyBorder="1" applyAlignment="1" applyProtection="1">
      <alignment horizontal="right"/>
      <protection/>
    </xf>
    <xf numFmtId="190" fontId="32" fillId="32" borderId="20" xfId="0" applyNumberFormat="1" applyFont="1" applyFill="1" applyBorder="1" applyAlignment="1" applyProtection="1">
      <alignment horizontal="right"/>
      <protection/>
    </xf>
    <xf numFmtId="190" fontId="32" fillId="32" borderId="21" xfId="0" applyNumberFormat="1" applyFont="1" applyFill="1" applyBorder="1" applyAlignment="1" applyProtection="1">
      <alignment horizontal="right"/>
      <protection/>
    </xf>
    <xf numFmtId="190" fontId="32" fillId="32" borderId="14" xfId="0" applyNumberFormat="1" applyFont="1" applyFill="1" applyBorder="1" applyAlignment="1" applyProtection="1">
      <alignment horizontal="right"/>
      <protection/>
    </xf>
    <xf numFmtId="190" fontId="32" fillId="32" borderId="22" xfId="0" applyNumberFormat="1" applyFont="1" applyFill="1" applyBorder="1" applyAlignment="1" applyProtection="1">
      <alignment horizontal="right"/>
      <protection/>
    </xf>
    <xf numFmtId="190" fontId="32" fillId="32" borderId="27" xfId="0" applyNumberFormat="1" applyFont="1" applyFill="1" applyBorder="1" applyAlignment="1" applyProtection="1">
      <alignment horizontal="right"/>
      <protection/>
    </xf>
    <xf numFmtId="190" fontId="32" fillId="32" borderId="28" xfId="0" applyNumberFormat="1" applyFont="1" applyFill="1" applyBorder="1" applyAlignment="1" applyProtection="1">
      <alignment horizontal="right"/>
      <protection/>
    </xf>
    <xf numFmtId="190" fontId="32" fillId="32" borderId="29" xfId="0" applyNumberFormat="1" applyFont="1" applyFill="1" applyBorder="1" applyAlignment="1" applyProtection="1">
      <alignment horizontal="right"/>
      <protection/>
    </xf>
    <xf numFmtId="0" fontId="98" fillId="0" borderId="0" xfId="0" applyFont="1" applyFill="1" applyBorder="1" applyAlignment="1" applyProtection="1">
      <alignment horizontal="left" vertical="center"/>
      <protection/>
    </xf>
    <xf numFmtId="0" fontId="99" fillId="0" borderId="0" xfId="0" applyFont="1" applyFill="1" applyBorder="1" applyAlignment="1" applyProtection="1">
      <alignment horizontal="left" vertical="top"/>
      <protection/>
    </xf>
    <xf numFmtId="0" fontId="37" fillId="0" borderId="0" xfId="0" applyFont="1" applyFill="1" applyBorder="1" applyAlignment="1" applyProtection="1">
      <alignment horizontal="left" vertical="center"/>
      <protection/>
    </xf>
    <xf numFmtId="0" fontId="48" fillId="0" borderId="0" xfId="0" applyFont="1" applyFill="1" applyBorder="1" applyAlignment="1" applyProtection="1">
      <alignment horizontal="left" vertical="center"/>
      <protection/>
    </xf>
    <xf numFmtId="0" fontId="4" fillId="5" borderId="0" xfId="0" applyFont="1" applyFill="1" applyBorder="1" applyAlignment="1" applyProtection="1">
      <alignment horizontal="left"/>
      <protection/>
    </xf>
    <xf numFmtId="0" fontId="4" fillId="37" borderId="0" xfId="0" applyFont="1" applyFill="1" applyBorder="1" applyAlignment="1" applyProtection="1">
      <alignment horizontal="left"/>
      <protection/>
    </xf>
    <xf numFmtId="0" fontId="23" fillId="37" borderId="0" xfId="0" applyFont="1" applyFill="1" applyBorder="1" applyAlignment="1" applyProtection="1">
      <alignment horizontal="center"/>
      <protection/>
    </xf>
    <xf numFmtId="0" fontId="22" fillId="37" borderId="0" xfId="0" applyFont="1" applyFill="1" applyBorder="1" applyAlignment="1" applyProtection="1">
      <alignment horizontal="center"/>
      <protection/>
    </xf>
    <xf numFmtId="0" fontId="4" fillId="37" borderId="0" xfId="0" applyFont="1" applyFill="1" applyBorder="1" applyAlignment="1" applyProtection="1">
      <alignment horizontal="left"/>
      <protection/>
    </xf>
    <xf numFmtId="0" fontId="36" fillId="37" borderId="0" xfId="0" applyFont="1" applyFill="1" applyBorder="1" applyAlignment="1" applyProtection="1">
      <alignment horizontal="right"/>
      <protection/>
    </xf>
    <xf numFmtId="0" fontId="4" fillId="37" borderId="0" xfId="0" applyFont="1" applyFill="1" applyBorder="1" applyAlignment="1" applyProtection="1">
      <alignment horizontal="right"/>
      <protection/>
    </xf>
    <xf numFmtId="1" fontId="4" fillId="37" borderId="0" xfId="0" applyNumberFormat="1" applyFont="1" applyFill="1" applyBorder="1" applyAlignment="1" applyProtection="1">
      <alignment horizontal="right"/>
      <protection/>
    </xf>
    <xf numFmtId="0" fontId="47" fillId="37" borderId="0" xfId="0" applyFont="1" applyFill="1" applyBorder="1" applyAlignment="1" applyProtection="1">
      <alignment horizontal="left" vertical="center"/>
      <protection/>
    </xf>
    <xf numFmtId="0" fontId="22" fillId="37" borderId="0" xfId="0" applyFont="1" applyFill="1" applyBorder="1" applyAlignment="1" applyProtection="1">
      <alignment horizontal="right"/>
      <protection/>
    </xf>
    <xf numFmtId="0" fontId="23" fillId="37" borderId="0" xfId="0" applyFont="1" applyFill="1" applyBorder="1" applyAlignment="1" applyProtection="1">
      <alignment horizontal="right"/>
      <protection/>
    </xf>
    <xf numFmtId="0" fontId="22" fillId="37" borderId="0" xfId="0" applyFont="1" applyFill="1" applyBorder="1" applyAlignment="1" applyProtection="1">
      <alignment horizontal="right" vertical="center"/>
      <protection/>
    </xf>
    <xf numFmtId="0" fontId="31" fillId="37" borderId="0" xfId="0" applyFont="1" applyFill="1" applyBorder="1" applyAlignment="1" applyProtection="1">
      <alignment horizontal="right"/>
      <protection/>
    </xf>
    <xf numFmtId="0" fontId="23" fillId="37" borderId="0" xfId="0" applyFont="1" applyFill="1" applyBorder="1" applyAlignment="1" applyProtection="1">
      <alignment horizontal="right" vertical="center"/>
      <protection/>
    </xf>
    <xf numFmtId="0" fontId="23" fillId="37" borderId="0" xfId="0" applyFont="1" applyFill="1" applyBorder="1" applyAlignment="1" applyProtection="1">
      <alignment horizontal="right" vertical="center" wrapText="1"/>
      <protection/>
    </xf>
    <xf numFmtId="0" fontId="14" fillId="37" borderId="0" xfId="0" applyFont="1" applyFill="1" applyBorder="1" applyAlignment="1" applyProtection="1">
      <alignment/>
      <protection/>
    </xf>
    <xf numFmtId="0" fontId="45" fillId="37" borderId="0" xfId="0" applyFont="1" applyFill="1" applyBorder="1" applyAlignment="1" applyProtection="1">
      <alignment horizontal="left"/>
      <protection/>
    </xf>
    <xf numFmtId="0" fontId="7" fillId="37" borderId="0" xfId="0" applyFont="1" applyFill="1" applyBorder="1" applyAlignment="1" applyProtection="1">
      <alignment horizontal="center" vertical="center"/>
      <protection/>
    </xf>
    <xf numFmtId="0" fontId="49" fillId="37" borderId="0" xfId="0" applyFont="1" applyFill="1" applyBorder="1" applyAlignment="1" applyProtection="1">
      <alignment horizontal="center" vertical="center"/>
      <protection/>
    </xf>
    <xf numFmtId="0" fontId="7" fillId="37" borderId="0" xfId="0" applyFont="1" applyFill="1" applyBorder="1" applyAlignment="1" applyProtection="1">
      <alignment horizontal="right"/>
      <protection/>
    </xf>
    <xf numFmtId="0" fontId="7" fillId="37" borderId="0" xfId="0" applyFont="1" applyFill="1" applyBorder="1" applyAlignment="1" applyProtection="1">
      <alignment horizontal="right" vertical="center"/>
      <protection/>
    </xf>
    <xf numFmtId="0" fontId="100" fillId="38" borderId="30" xfId="0" applyFont="1" applyFill="1" applyBorder="1" applyAlignment="1" applyProtection="1">
      <alignment horizontal="left" vertical="center"/>
      <protection/>
    </xf>
    <xf numFmtId="0" fontId="101" fillId="38" borderId="31" xfId="0" applyFont="1" applyFill="1" applyBorder="1" applyAlignment="1" applyProtection="1">
      <alignment horizontal="left" vertical="center"/>
      <protection/>
    </xf>
    <xf numFmtId="0" fontId="100" fillId="38" borderId="31" xfId="0" applyFont="1" applyFill="1" applyBorder="1" applyAlignment="1" applyProtection="1">
      <alignment horizontal="left" vertical="center"/>
      <protection/>
    </xf>
    <xf numFmtId="0" fontId="100" fillId="38" borderId="32" xfId="0" applyFont="1" applyFill="1" applyBorder="1" applyAlignment="1" applyProtection="1">
      <alignment horizontal="left" vertical="center"/>
      <protection/>
    </xf>
    <xf numFmtId="0" fontId="4" fillId="37" borderId="33" xfId="0" applyFont="1" applyFill="1" applyBorder="1" applyAlignment="1" applyProtection="1">
      <alignment horizontal="left"/>
      <protection/>
    </xf>
    <xf numFmtId="0" fontId="4" fillId="37" borderId="34" xfId="0" applyFont="1" applyFill="1" applyBorder="1" applyAlignment="1" applyProtection="1">
      <alignment horizontal="right"/>
      <protection/>
    </xf>
    <xf numFmtId="0" fontId="23" fillId="37" borderId="33" xfId="0" applyFont="1" applyFill="1" applyBorder="1" applyAlignment="1" applyProtection="1">
      <alignment horizontal="center"/>
      <protection/>
    </xf>
    <xf numFmtId="0" fontId="22" fillId="37" borderId="34" xfId="0" applyFont="1" applyFill="1" applyBorder="1" applyAlignment="1" applyProtection="1">
      <alignment horizontal="right"/>
      <protection/>
    </xf>
    <xf numFmtId="0" fontId="4" fillId="37" borderId="34" xfId="0" applyFont="1" applyFill="1" applyBorder="1" applyAlignment="1" applyProtection="1">
      <alignment horizontal="left"/>
      <protection/>
    </xf>
    <xf numFmtId="0" fontId="4" fillId="37" borderId="35" xfId="0" applyFont="1" applyFill="1" applyBorder="1" applyAlignment="1" applyProtection="1">
      <alignment horizontal="left"/>
      <protection/>
    </xf>
    <xf numFmtId="0" fontId="4" fillId="37" borderId="36" xfId="0" applyFont="1" applyFill="1" applyBorder="1" applyAlignment="1" applyProtection="1">
      <alignment horizontal="left"/>
      <protection/>
    </xf>
    <xf numFmtId="0" fontId="4" fillId="37" borderId="36" xfId="0" applyFont="1" applyFill="1" applyBorder="1" applyAlignment="1" applyProtection="1">
      <alignment horizontal="right"/>
      <protection/>
    </xf>
    <xf numFmtId="1" fontId="45" fillId="37" borderId="36" xfId="0" applyNumberFormat="1" applyFont="1" applyFill="1" applyBorder="1" applyAlignment="1" applyProtection="1">
      <alignment horizontal="right"/>
      <protection/>
    </xf>
    <xf numFmtId="0" fontId="4" fillId="37" borderId="37" xfId="0" applyFont="1" applyFill="1" applyBorder="1" applyAlignment="1" applyProtection="1">
      <alignment horizontal="right"/>
      <protection/>
    </xf>
    <xf numFmtId="0" fontId="100" fillId="38" borderId="38" xfId="0" applyFont="1" applyFill="1" applyBorder="1" applyAlignment="1" applyProtection="1">
      <alignment horizontal="left" vertical="center"/>
      <protection/>
    </xf>
    <xf numFmtId="0" fontId="101" fillId="38" borderId="39" xfId="0" applyFont="1" applyFill="1" applyBorder="1" applyAlignment="1" applyProtection="1">
      <alignment horizontal="left" vertical="center"/>
      <protection/>
    </xf>
    <xf numFmtId="0" fontId="100" fillId="38" borderId="39" xfId="0" applyFont="1" applyFill="1" applyBorder="1" applyAlignment="1" applyProtection="1">
      <alignment horizontal="left" vertical="center"/>
      <protection/>
    </xf>
    <xf numFmtId="0" fontId="100" fillId="38" borderId="40" xfId="0" applyFont="1" applyFill="1" applyBorder="1" applyAlignment="1" applyProtection="1">
      <alignment horizontal="left" vertical="center"/>
      <protection/>
    </xf>
    <xf numFmtId="0" fontId="23" fillId="5" borderId="41" xfId="0" applyFont="1" applyFill="1" applyBorder="1" applyAlignment="1" applyProtection="1">
      <alignment horizontal="center"/>
      <protection/>
    </xf>
    <xf numFmtId="0" fontId="22" fillId="5" borderId="42" xfId="0" applyFont="1" applyFill="1" applyBorder="1" applyAlignment="1" applyProtection="1">
      <alignment horizontal="right"/>
      <protection/>
    </xf>
    <xf numFmtId="0" fontId="8" fillId="5" borderId="42" xfId="0" applyFont="1" applyFill="1" applyBorder="1" applyAlignment="1" applyProtection="1">
      <alignment horizontal="right"/>
      <protection/>
    </xf>
    <xf numFmtId="0" fontId="23" fillId="5" borderId="41" xfId="0" applyFont="1" applyFill="1" applyBorder="1" applyAlignment="1" applyProtection="1">
      <alignment horizontal="center" vertical="center"/>
      <protection/>
    </xf>
    <xf numFmtId="1" fontId="21" fillId="5" borderId="42" xfId="0" applyNumberFormat="1" applyFont="1" applyFill="1" applyBorder="1" applyAlignment="1" applyProtection="1">
      <alignment vertical="center"/>
      <protection/>
    </xf>
    <xf numFmtId="1" fontId="21" fillId="5" borderId="42" xfId="0" applyNumberFormat="1" applyFont="1" applyFill="1" applyBorder="1" applyAlignment="1" applyProtection="1">
      <alignment/>
      <protection/>
    </xf>
    <xf numFmtId="0" fontId="23" fillId="5" borderId="43" xfId="0" applyFont="1" applyFill="1" applyBorder="1" applyAlignment="1" applyProtection="1">
      <alignment horizontal="center"/>
      <protection/>
    </xf>
    <xf numFmtId="0" fontId="16" fillId="5" borderId="44" xfId="0" applyFont="1" applyFill="1" applyBorder="1" applyAlignment="1" applyProtection="1">
      <alignment horizontal="left"/>
      <protection/>
    </xf>
    <xf numFmtId="1" fontId="10" fillId="5" borderId="44" xfId="0" applyNumberFormat="1" applyFont="1" applyFill="1" applyBorder="1" applyAlignment="1" applyProtection="1">
      <alignment horizontal="center"/>
      <protection/>
    </xf>
    <xf numFmtId="0" fontId="24" fillId="5" borderId="44" xfId="0" applyFont="1" applyFill="1" applyBorder="1" applyAlignment="1" applyProtection="1">
      <alignment horizontal="center"/>
      <protection/>
    </xf>
    <xf numFmtId="4" fontId="21" fillId="5" borderId="44" xfId="0" applyNumberFormat="1" applyFont="1" applyFill="1" applyBorder="1" applyAlignment="1" applyProtection="1">
      <alignment horizontal="right"/>
      <protection/>
    </xf>
    <xf numFmtId="4" fontId="24" fillId="5" borderId="44" xfId="0" applyNumberFormat="1" applyFont="1" applyFill="1" applyBorder="1" applyAlignment="1" applyProtection="1">
      <alignment horizontal="right"/>
      <protection/>
    </xf>
    <xf numFmtId="4" fontId="28" fillId="5" borderId="44" xfId="0" applyNumberFormat="1" applyFont="1" applyFill="1" applyBorder="1" applyAlignment="1" applyProtection="1">
      <alignment horizontal="right"/>
      <protection/>
    </xf>
    <xf numFmtId="0" fontId="22" fillId="5" borderId="44" xfId="0" applyFont="1" applyFill="1" applyBorder="1" applyAlignment="1" applyProtection="1">
      <alignment horizontal="right"/>
      <protection/>
    </xf>
    <xf numFmtId="3" fontId="20" fillId="5" borderId="44" xfId="0" applyNumberFormat="1" applyFont="1" applyFill="1" applyBorder="1" applyAlignment="1" applyProtection="1">
      <alignment horizontal="right"/>
      <protection/>
    </xf>
    <xf numFmtId="3" fontId="17" fillId="5" borderId="44" xfId="0" applyNumberFormat="1" applyFont="1" applyFill="1" applyBorder="1" applyAlignment="1" applyProtection="1">
      <alignment horizontal="right"/>
      <protection/>
    </xf>
    <xf numFmtId="3" fontId="21" fillId="5" borderId="44" xfId="0" applyNumberFormat="1" applyFont="1" applyFill="1" applyBorder="1" applyAlignment="1" applyProtection="1">
      <alignment horizontal="right"/>
      <protection/>
    </xf>
    <xf numFmtId="1" fontId="21" fillId="5" borderId="45" xfId="0" applyNumberFormat="1" applyFont="1" applyFill="1" applyBorder="1" applyAlignment="1" applyProtection="1">
      <alignment/>
      <protection/>
    </xf>
    <xf numFmtId="0" fontId="23" fillId="0" borderId="46" xfId="0" applyFont="1" applyFill="1" applyBorder="1" applyAlignment="1" applyProtection="1">
      <alignment horizontal="center"/>
      <protection/>
    </xf>
    <xf numFmtId="0" fontId="10" fillId="0" borderId="46" xfId="0" applyFont="1" applyFill="1" applyBorder="1" applyAlignment="1" applyProtection="1">
      <alignment horizontal="left"/>
      <protection/>
    </xf>
    <xf numFmtId="1" fontId="10" fillId="0" borderId="46" xfId="0" applyNumberFormat="1" applyFont="1" applyFill="1" applyBorder="1" applyAlignment="1" applyProtection="1">
      <alignment horizontal="center"/>
      <protection/>
    </xf>
    <xf numFmtId="0" fontId="11" fillId="0" borderId="46" xfId="0" applyFont="1" applyFill="1" applyBorder="1" applyAlignment="1" applyProtection="1">
      <alignment horizontal="center"/>
      <protection/>
    </xf>
    <xf numFmtId="0" fontId="10" fillId="0" borderId="46" xfId="0" applyFont="1" applyFill="1" applyBorder="1" applyAlignment="1" applyProtection="1">
      <alignment horizontal="right"/>
      <protection/>
    </xf>
    <xf numFmtId="4" fontId="11" fillId="0" borderId="46" xfId="0" applyNumberFormat="1" applyFont="1" applyFill="1" applyBorder="1" applyAlignment="1" applyProtection="1">
      <alignment horizontal="right"/>
      <protection/>
    </xf>
    <xf numFmtId="4" fontId="10" fillId="0" borderId="46" xfId="0" applyNumberFormat="1" applyFont="1" applyFill="1" applyBorder="1" applyAlignment="1" applyProtection="1">
      <alignment horizontal="left"/>
      <protection/>
    </xf>
    <xf numFmtId="3" fontId="10" fillId="0" borderId="46" xfId="0" applyNumberFormat="1" applyFont="1" applyFill="1" applyBorder="1" applyAlignment="1" applyProtection="1">
      <alignment horizontal="right"/>
      <protection/>
    </xf>
    <xf numFmtId="4" fontId="10" fillId="0" borderId="46" xfId="0" applyNumberFormat="1" applyFont="1" applyFill="1" applyBorder="1" applyAlignment="1" applyProtection="1">
      <alignment horizontal="right"/>
      <protection/>
    </xf>
    <xf numFmtId="2" fontId="11" fillId="0" borderId="46" xfId="0" applyNumberFormat="1" applyFont="1" applyFill="1" applyBorder="1" applyAlignment="1" applyProtection="1">
      <alignment horizontal="right"/>
      <protection/>
    </xf>
    <xf numFmtId="3" fontId="10" fillId="0" borderId="46" xfId="0" applyNumberFormat="1" applyFont="1" applyFill="1" applyBorder="1" applyAlignment="1" applyProtection="1">
      <alignment horizontal="left"/>
      <protection/>
    </xf>
    <xf numFmtId="3" fontId="11" fillId="0" borderId="46" xfId="0" applyNumberFormat="1" applyFont="1" applyFill="1" applyBorder="1" applyAlignment="1" applyProtection="1">
      <alignment horizontal="right"/>
      <protection/>
    </xf>
    <xf numFmtId="3" fontId="11" fillId="0" borderId="46" xfId="0" applyNumberFormat="1" applyFont="1" applyFill="1" applyBorder="1" applyAlignment="1" applyProtection="1">
      <alignment/>
      <protection/>
    </xf>
    <xf numFmtId="1" fontId="21" fillId="0" borderId="46" xfId="0" applyNumberFormat="1" applyFont="1" applyFill="1" applyBorder="1" applyAlignment="1" applyProtection="1">
      <alignment/>
      <protection/>
    </xf>
    <xf numFmtId="0" fontId="49" fillId="37" borderId="31" xfId="0" applyFont="1" applyFill="1" applyBorder="1" applyAlignment="1" applyProtection="1">
      <alignment horizontal="center" vertical="center" wrapText="1"/>
      <protection/>
    </xf>
    <xf numFmtId="0" fontId="49" fillId="37" borderId="0" xfId="0" applyFont="1" applyFill="1" applyBorder="1" applyAlignment="1" applyProtection="1">
      <alignment horizontal="center" vertical="center" wrapText="1"/>
      <protection/>
    </xf>
    <xf numFmtId="3" fontId="11" fillId="39" borderId="36" xfId="0" applyNumberFormat="1" applyFont="1" applyFill="1" applyBorder="1" applyAlignment="1" applyProtection="1">
      <alignment/>
      <protection/>
    </xf>
    <xf numFmtId="0" fontId="11" fillId="39" borderId="36" xfId="0" applyFont="1" applyFill="1" applyBorder="1" applyAlignment="1" applyProtection="1">
      <alignment horizontal="center" vertical="center"/>
      <protection/>
    </xf>
    <xf numFmtId="0" fontId="47" fillId="39" borderId="36" xfId="0" applyFont="1" applyFill="1" applyBorder="1" applyAlignment="1" applyProtection="1">
      <alignment horizontal="center" vertical="center"/>
      <protection/>
    </xf>
    <xf numFmtId="0" fontId="50" fillId="0" borderId="0" xfId="0" applyFont="1" applyFill="1" applyBorder="1" applyAlignment="1" applyProtection="1">
      <alignment vertical="center"/>
      <protection/>
    </xf>
    <xf numFmtId="0" fontId="11" fillId="0" borderId="0" xfId="0" applyFont="1" applyFill="1" applyBorder="1" applyAlignment="1" applyProtection="1">
      <alignment horizontal="right"/>
      <protection/>
    </xf>
    <xf numFmtId="0" fontId="7"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4" fontId="29" fillId="0" borderId="47" xfId="0" applyNumberFormat="1" applyFont="1" applyFill="1" applyBorder="1" applyAlignment="1" applyProtection="1">
      <alignment horizontal="right"/>
      <protection locked="0"/>
    </xf>
    <xf numFmtId="0" fontId="102" fillId="0" borderId="0" xfId="0" applyFont="1" applyFill="1" applyBorder="1" applyAlignment="1" applyProtection="1">
      <alignment horizontal="left" vertical="center"/>
      <protection/>
    </xf>
    <xf numFmtId="4" fontId="42" fillId="0" borderId="47" xfId="0" applyNumberFormat="1" applyFont="1" applyFill="1" applyBorder="1" applyAlignment="1" applyProtection="1">
      <alignment horizontal="right"/>
      <protection locked="0"/>
    </xf>
    <xf numFmtId="3" fontId="11" fillId="39" borderId="36" xfId="0" applyNumberFormat="1" applyFont="1" applyFill="1" applyBorder="1" applyAlignment="1" applyProtection="1">
      <alignment horizontal="center"/>
      <protection/>
    </xf>
    <xf numFmtId="0" fontId="11" fillId="39" borderId="0" xfId="0" applyFont="1" applyFill="1" applyBorder="1" applyAlignment="1" applyProtection="1">
      <alignment horizontal="center" vertical="center"/>
      <protection/>
    </xf>
    <xf numFmtId="0" fontId="47" fillId="39" borderId="0" xfId="0" applyFont="1" applyFill="1" applyBorder="1" applyAlignment="1" applyProtection="1">
      <alignment horizontal="center" vertical="center"/>
      <protection/>
    </xf>
    <xf numFmtId="3" fontId="103" fillId="39" borderId="36" xfId="0" applyNumberFormat="1" applyFont="1" applyFill="1" applyBorder="1" applyAlignment="1" applyProtection="1">
      <alignment horizontal="center"/>
      <protection/>
    </xf>
    <xf numFmtId="1" fontId="104" fillId="5" borderId="0" xfId="0" applyNumberFormat="1" applyFont="1" applyFill="1" applyBorder="1" applyAlignment="1" applyProtection="1">
      <alignment horizontal="right"/>
      <protection/>
    </xf>
    <xf numFmtId="3" fontId="103" fillId="5" borderId="0" xfId="0" applyNumberFormat="1" applyFont="1" applyFill="1" applyBorder="1" applyAlignment="1" applyProtection="1">
      <alignment horizontal="right" vertical="center"/>
      <protection/>
    </xf>
    <xf numFmtId="4" fontId="29" fillId="0" borderId="48" xfId="0" applyNumberFormat="1" applyFont="1" applyFill="1" applyBorder="1" applyAlignment="1" applyProtection="1">
      <alignment horizontal="right" vertical="center"/>
      <protection locked="0"/>
    </xf>
    <xf numFmtId="0" fontId="105" fillId="37" borderId="49" xfId="0" applyFont="1" applyFill="1" applyBorder="1" applyAlignment="1" applyProtection="1">
      <alignment horizontal="center" vertical="center" wrapText="1"/>
      <protection/>
    </xf>
    <xf numFmtId="0" fontId="49" fillId="37" borderId="49" xfId="0" applyFont="1" applyFill="1" applyBorder="1" applyAlignment="1" applyProtection="1">
      <alignment horizontal="center" vertical="center" wrapText="1"/>
      <protection/>
    </xf>
    <xf numFmtId="3" fontId="16" fillId="32" borderId="48" xfId="0" applyNumberFormat="1" applyFont="1" applyFill="1" applyBorder="1" applyAlignment="1" applyProtection="1">
      <alignment horizontal="center" vertical="center"/>
      <protection locked="0"/>
    </xf>
    <xf numFmtId="0" fontId="106" fillId="0" borderId="0" xfId="0" applyFont="1" applyFill="1" applyBorder="1" applyAlignment="1" applyProtection="1">
      <alignment horizontal="center"/>
      <protection/>
    </xf>
    <xf numFmtId="0" fontId="107" fillId="0" borderId="0" xfId="0" applyFont="1" applyFill="1" applyBorder="1" applyAlignment="1" applyProtection="1">
      <alignment horizontal="left"/>
      <protection/>
    </xf>
    <xf numFmtId="1" fontId="107" fillId="0" borderId="0" xfId="0" applyNumberFormat="1" applyFont="1" applyFill="1" applyBorder="1" applyAlignment="1" applyProtection="1">
      <alignment horizontal="center"/>
      <protection/>
    </xf>
    <xf numFmtId="3" fontId="108" fillId="0" borderId="0" xfId="0" applyNumberFormat="1" applyFont="1" applyFill="1" applyBorder="1" applyAlignment="1" applyProtection="1">
      <alignment horizontal="right"/>
      <protection/>
    </xf>
    <xf numFmtId="3" fontId="107" fillId="0" borderId="0" xfId="0" applyNumberFormat="1" applyFont="1" applyFill="1" applyBorder="1" applyAlignment="1" applyProtection="1">
      <alignment horizontal="right"/>
      <protection/>
    </xf>
    <xf numFmtId="4" fontId="108" fillId="0" borderId="0" xfId="0" applyNumberFormat="1" applyFont="1" applyFill="1" applyBorder="1" applyAlignment="1" applyProtection="1">
      <alignment horizontal="right"/>
      <protection/>
    </xf>
    <xf numFmtId="1" fontId="108" fillId="0" borderId="0" xfId="0" applyNumberFormat="1" applyFont="1" applyFill="1" applyBorder="1" applyAlignment="1" applyProtection="1">
      <alignment horizontal="right"/>
      <protection/>
    </xf>
    <xf numFmtId="4" fontId="107" fillId="0" borderId="0" xfId="0" applyNumberFormat="1" applyFont="1" applyFill="1" applyBorder="1" applyAlignment="1" applyProtection="1">
      <alignment horizontal="left"/>
      <protection/>
    </xf>
    <xf numFmtId="3" fontId="109" fillId="0" borderId="0" xfId="0" applyNumberFormat="1" applyFont="1" applyFill="1" applyBorder="1" applyAlignment="1" applyProtection="1">
      <alignment horizontal="right"/>
      <protection/>
    </xf>
    <xf numFmtId="0" fontId="110" fillId="0" borderId="0" xfId="0" applyFont="1" applyFill="1" applyBorder="1" applyAlignment="1" applyProtection="1">
      <alignment horizontal="right"/>
      <protection/>
    </xf>
    <xf numFmtId="3" fontId="107" fillId="0" borderId="0" xfId="0" applyNumberFormat="1" applyFont="1" applyFill="1" applyBorder="1" applyAlignment="1" applyProtection="1">
      <alignment horizontal="left"/>
      <protection/>
    </xf>
    <xf numFmtId="1" fontId="108" fillId="0" borderId="0" xfId="0" applyNumberFormat="1" applyFont="1" applyFill="1" applyBorder="1" applyAlignment="1" applyProtection="1">
      <alignment/>
      <protection/>
    </xf>
    <xf numFmtId="0" fontId="49" fillId="37" borderId="0" xfId="0" applyFont="1" applyFill="1" applyBorder="1" applyAlignment="1" applyProtection="1">
      <alignment horizontal="center" vertical="center" wrapText="1"/>
      <protection/>
    </xf>
    <xf numFmtId="3" fontId="11" fillId="39" borderId="36" xfId="0" applyNumberFormat="1" applyFont="1" applyFill="1" applyBorder="1" applyAlignment="1" applyProtection="1">
      <alignment horizontal="center"/>
      <protection/>
    </xf>
    <xf numFmtId="3" fontId="17" fillId="27" borderId="0" xfId="0" applyNumberFormat="1" applyFont="1" applyFill="1" applyBorder="1" applyAlignment="1" applyProtection="1">
      <alignment horizontal="center"/>
      <protection/>
    </xf>
    <xf numFmtId="190" fontId="17" fillId="27" borderId="0" xfId="0" applyNumberFormat="1" applyFont="1" applyFill="1" applyBorder="1" applyAlignment="1" applyProtection="1">
      <alignment horizontal="center"/>
      <protection/>
    </xf>
    <xf numFmtId="1" fontId="101" fillId="0" borderId="0" xfId="0" applyNumberFormat="1" applyFont="1" applyFill="1" applyBorder="1" applyAlignment="1" applyProtection="1">
      <alignment horizontal="center" vertical="center" textRotation="90"/>
      <protection/>
    </xf>
    <xf numFmtId="0" fontId="16" fillId="40" borderId="0" xfId="0" applyFont="1" applyFill="1" applyBorder="1" applyAlignment="1" applyProtection="1">
      <alignment horizontal="center" vertical="center" textRotation="90"/>
      <protection/>
    </xf>
    <xf numFmtId="0" fontId="51" fillId="0" borderId="0" xfId="0" applyFont="1" applyFill="1" applyBorder="1" applyAlignment="1" applyProtection="1">
      <alignment horizontal="right" vertical="center"/>
      <protection/>
    </xf>
    <xf numFmtId="0" fontId="49" fillId="37" borderId="0" xfId="0" applyFont="1" applyFill="1" applyBorder="1" applyAlignment="1" applyProtection="1">
      <alignment horizontal="center" vertical="center" wrapText="1"/>
      <protection/>
    </xf>
    <xf numFmtId="3" fontId="11" fillId="39" borderId="36" xfId="0" applyNumberFormat="1" applyFont="1" applyFill="1" applyBorder="1" applyAlignment="1" applyProtection="1">
      <alignment horizontal="center"/>
      <protection/>
    </xf>
    <xf numFmtId="0" fontId="21" fillId="0" borderId="0" xfId="0" applyFont="1" applyBorder="1" applyAlignment="1" applyProtection="1">
      <alignment horizontal="center"/>
      <protection/>
    </xf>
    <xf numFmtId="0" fontId="111" fillId="0" borderId="0" xfId="0" applyFont="1" applyFill="1" applyBorder="1" applyAlignment="1" applyProtection="1">
      <alignment horizontal="left" vertical="center"/>
      <protection/>
    </xf>
    <xf numFmtId="0" fontId="21" fillId="5" borderId="14" xfId="0" applyFont="1" applyFill="1" applyBorder="1" applyAlignment="1" applyProtection="1">
      <alignment horizontal="center"/>
      <protection/>
    </xf>
    <xf numFmtId="200" fontId="17" fillId="0" borderId="0" xfId="0" applyNumberFormat="1" applyFont="1" applyAlignment="1" applyProtection="1">
      <alignment horizontal="left"/>
      <protection/>
    </xf>
    <xf numFmtId="200" fontId="0" fillId="0" borderId="0" xfId="0" applyNumberFormat="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9">
    <dxf>
      <font>
        <color rgb="FFC00000"/>
      </font>
    </dxf>
    <dxf>
      <font>
        <color rgb="FFC00000"/>
      </font>
    </dxf>
    <dxf>
      <font>
        <color rgb="FFC00000"/>
      </font>
    </dxf>
    <dxf>
      <font>
        <color theme="0"/>
      </font>
      <fill>
        <patternFill>
          <bgColor rgb="FFFF0000"/>
        </patternFill>
      </fill>
    </dxf>
    <dxf>
      <font>
        <u val="none"/>
        <color theme="4" tint="-0.24993999302387238"/>
      </font>
      <fill>
        <patternFill patternType="none">
          <bgColor indexed="65"/>
        </patternFill>
      </fill>
      <border>
        <left style="hair">
          <color rgb="FFFF0000"/>
        </left>
        <right style="hair">
          <color rgb="FFFF0000"/>
        </right>
        <top style="hair">
          <color rgb="FFFF0000"/>
        </top>
        <bottom style="hair">
          <color rgb="FFFF0000"/>
        </bottom>
      </border>
    </dxf>
    <dxf>
      <font>
        <b/>
        <i val="0"/>
        <color indexed="9"/>
      </font>
      <fill>
        <patternFill>
          <bgColor indexed="10"/>
        </patternFill>
      </fill>
    </dxf>
    <dxf>
      <font>
        <b/>
        <i val="0"/>
        <color indexed="9"/>
      </font>
      <fill>
        <patternFill>
          <bgColor indexed="10"/>
        </patternFill>
      </fill>
    </dxf>
    <dxf>
      <font>
        <color theme="0"/>
      </font>
      <fill>
        <patternFill>
          <bgColor rgb="FFFF0000"/>
        </patternFill>
      </fill>
    </dxf>
    <dxf>
      <font>
        <u val="none"/>
        <color theme="4" tint="-0.24993999302387238"/>
      </font>
      <fill>
        <patternFill patternType="none">
          <bgColor indexed="65"/>
        </patternFill>
      </fill>
      <border>
        <left style="hair">
          <color rgb="FFFF0000"/>
        </left>
        <right style="hair">
          <color rgb="FFFF0000"/>
        </right>
        <top style="hair">
          <color rgb="FFFF0000"/>
        </top>
        <bottom style="hair">
          <color rgb="FFFF0000"/>
        </bottom>
      </border>
    </dxf>
    <dxf>
      <font>
        <b/>
        <i val="0"/>
        <color indexed="9"/>
      </font>
      <fill>
        <patternFill>
          <bgColor indexed="10"/>
        </patternFill>
      </fill>
    </dxf>
    <dxf>
      <font>
        <b/>
        <i val="0"/>
        <color indexed="9"/>
      </font>
      <fill>
        <patternFill>
          <bgColor indexed="10"/>
        </patternFill>
      </fill>
    </dxf>
    <dxf>
      <font>
        <color theme="0"/>
      </font>
      <fill>
        <patternFill>
          <bgColor rgb="FFFF0000"/>
        </patternFill>
      </fill>
    </dxf>
    <dxf>
      <font>
        <u val="none"/>
        <color theme="4" tint="-0.24993999302387238"/>
      </font>
      <fill>
        <patternFill patternType="none">
          <bgColor indexed="65"/>
        </patternFill>
      </fill>
      <border>
        <left style="hair">
          <color rgb="FFFF0000"/>
        </left>
        <right style="hair">
          <color rgb="FFFF0000"/>
        </right>
        <top style="hair">
          <color rgb="FFFF0000"/>
        </top>
        <bottom style="hair">
          <color rgb="FFFF0000"/>
        </bottom>
      </border>
    </dxf>
    <dxf>
      <font>
        <b/>
        <i val="0"/>
        <color indexed="9"/>
      </font>
      <fill>
        <patternFill>
          <bgColor indexed="10"/>
        </patternFill>
      </fill>
    </dxf>
    <dxf>
      <font>
        <b/>
        <i val="0"/>
        <color indexed="9"/>
      </font>
      <fill>
        <patternFill>
          <bgColor indexed="10"/>
        </patternFill>
      </fill>
    </dxf>
    <dxf>
      <font>
        <color theme="0"/>
      </font>
      <fill>
        <patternFill>
          <bgColor rgb="FFFF0000"/>
        </patternFill>
      </fill>
    </dxf>
    <dxf>
      <font>
        <u val="none"/>
        <color theme="4" tint="-0.24993999302387238"/>
      </font>
      <fill>
        <patternFill patternType="none">
          <bgColor indexed="65"/>
        </patternFill>
      </fill>
      <border>
        <left style="hair">
          <color rgb="FFFF0000"/>
        </left>
        <right style="hair">
          <color rgb="FFFF0000"/>
        </right>
        <top style="hair">
          <color rgb="FFFF0000"/>
        </top>
        <bottom style="hair">
          <color rgb="FFFF0000"/>
        </bottom>
      </border>
    </dxf>
    <dxf>
      <font>
        <b/>
        <i val="0"/>
        <color indexed="9"/>
      </font>
      <fill>
        <patternFill>
          <bgColor indexed="10"/>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3F3"/>
      <rgbColor rgb="00993366"/>
      <rgbColor rgb="00FFFFCC"/>
      <rgbColor rgb="00CCFFFF"/>
      <rgbColor rgb="00660066"/>
      <rgbColor rgb="00FF8080"/>
      <rgbColor rgb="000066CC"/>
      <rgbColor rgb="00CCCCFF"/>
      <rgbColor rgb="00DFDFBF"/>
      <rgbColor rgb="00E3E3FD"/>
      <rgbColor rgb="00FFFF00"/>
      <rgbColor rgb="0000FFFF"/>
      <rgbColor rgb="00800080"/>
      <rgbColor rgb="00DDDDDD"/>
      <rgbColor rgb="00F2F2F2"/>
      <rgbColor rgb="00F8F8F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4</xdr:col>
      <xdr:colOff>333375</xdr:colOff>
      <xdr:row>9</xdr:row>
      <xdr:rowOff>0</xdr:rowOff>
    </xdr:to>
    <xdr:sp>
      <xdr:nvSpPr>
        <xdr:cNvPr id="1" name="Rectangle 1028"/>
        <xdr:cNvSpPr>
          <a:spLocks/>
        </xdr:cNvSpPr>
      </xdr:nvSpPr>
      <xdr:spPr>
        <a:xfrm>
          <a:off x="266700" y="1152525"/>
          <a:ext cx="676275" cy="0"/>
        </a:xfrm>
        <a:prstGeom prst="rect">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4</xdr:col>
      <xdr:colOff>333375</xdr:colOff>
      <xdr:row>9</xdr:row>
      <xdr:rowOff>0</xdr:rowOff>
    </xdr:to>
    <xdr:sp>
      <xdr:nvSpPr>
        <xdr:cNvPr id="1" name="Rectangle 1028"/>
        <xdr:cNvSpPr>
          <a:spLocks/>
        </xdr:cNvSpPr>
      </xdr:nvSpPr>
      <xdr:spPr>
        <a:xfrm>
          <a:off x="266700" y="1152525"/>
          <a:ext cx="676275" cy="0"/>
        </a:xfrm>
        <a:prstGeom prst="rect">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4</xdr:col>
      <xdr:colOff>333375</xdr:colOff>
      <xdr:row>9</xdr:row>
      <xdr:rowOff>0</xdr:rowOff>
    </xdr:to>
    <xdr:sp>
      <xdr:nvSpPr>
        <xdr:cNvPr id="1" name="Rectangle 1028"/>
        <xdr:cNvSpPr>
          <a:spLocks/>
        </xdr:cNvSpPr>
      </xdr:nvSpPr>
      <xdr:spPr>
        <a:xfrm>
          <a:off x="266700" y="1152525"/>
          <a:ext cx="676275" cy="0"/>
        </a:xfrm>
        <a:prstGeom prst="rect">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4</xdr:col>
      <xdr:colOff>333375</xdr:colOff>
      <xdr:row>9</xdr:row>
      <xdr:rowOff>0</xdr:rowOff>
    </xdr:to>
    <xdr:sp>
      <xdr:nvSpPr>
        <xdr:cNvPr id="1" name="Rectangle 1028"/>
        <xdr:cNvSpPr>
          <a:spLocks/>
        </xdr:cNvSpPr>
      </xdr:nvSpPr>
      <xdr:spPr>
        <a:xfrm>
          <a:off x="266700" y="1152525"/>
          <a:ext cx="676275" cy="0"/>
        </a:xfrm>
        <a:prstGeom prst="rect">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A41"/>
  <sheetViews>
    <sheetView showGridLines="0" zoomScalePageLayoutView="0" workbookViewId="0" topLeftCell="A1">
      <selection activeCell="H8" sqref="H8"/>
    </sheetView>
  </sheetViews>
  <sheetFormatPr defaultColWidth="9.140625" defaultRowHeight="12.75"/>
  <cols>
    <col min="1" max="1" width="1.57421875" style="4" customWidth="1"/>
    <col min="2" max="2" width="1.421875" style="4" customWidth="1"/>
    <col min="3" max="3" width="5.57421875" style="2" customWidth="1"/>
    <col min="4" max="4" width="0.5625" style="2" customWidth="1"/>
    <col min="5" max="5" width="5.00390625" style="2" customWidth="1"/>
    <col min="6" max="6" width="4.28125" style="2" customWidth="1"/>
    <col min="7" max="7" width="10.140625" style="3" customWidth="1"/>
    <col min="8" max="8" width="3.140625" style="3" customWidth="1"/>
    <col min="9" max="9" width="8.28125" style="3" customWidth="1"/>
    <col min="10" max="10" width="8.57421875" style="3" customWidth="1"/>
    <col min="11" max="11" width="3.57421875" style="3" customWidth="1"/>
    <col min="12" max="12" width="7.8515625" style="3" customWidth="1"/>
    <col min="13" max="13" width="1.28515625" style="3" customWidth="1"/>
    <col min="14" max="14" width="7.7109375" style="3" customWidth="1"/>
    <col min="15" max="15" width="1.28515625" style="3" customWidth="1"/>
    <col min="16" max="16" width="7.7109375" style="3" customWidth="1"/>
    <col min="17" max="17" width="3.28125" style="3" customWidth="1"/>
    <col min="18" max="18" width="8.7109375" style="3" customWidth="1"/>
    <col min="19" max="19" width="0.42578125" style="3" customWidth="1"/>
    <col min="20" max="20" width="7.28125" style="3" hidden="1" customWidth="1"/>
    <col min="21" max="23" width="9.28125" style="3" hidden="1" customWidth="1"/>
    <col min="24" max="24" width="2.00390625" style="3" customWidth="1"/>
    <col min="25" max="25" width="8.8515625" style="9" customWidth="1"/>
    <col min="26" max="26" width="3.28125" style="4" customWidth="1"/>
    <col min="27" max="27" width="1.57421875" style="4" customWidth="1"/>
    <col min="28" max="16384" width="9.140625" style="4" customWidth="1"/>
  </cols>
  <sheetData>
    <row r="1" spans="1:26" s="24" customFormat="1" ht="5.25" customHeight="1">
      <c r="A1" s="311" t="s">
        <v>45</v>
      </c>
      <c r="B1" s="311"/>
      <c r="C1" s="311"/>
      <c r="D1" s="311"/>
      <c r="E1" s="276"/>
      <c r="F1" s="276"/>
      <c r="G1" s="277"/>
      <c r="H1" s="22"/>
      <c r="I1" s="22"/>
      <c r="J1" s="22"/>
      <c r="K1" s="22"/>
      <c r="L1" s="22"/>
      <c r="M1" s="22"/>
      <c r="N1" s="22"/>
      <c r="O1" s="22"/>
      <c r="P1" s="22"/>
      <c r="Q1" s="22"/>
      <c r="R1" s="21"/>
      <c r="S1" s="21"/>
      <c r="T1" s="21"/>
      <c r="U1" s="21"/>
      <c r="V1" s="21"/>
      <c r="W1" s="21"/>
      <c r="X1" s="21"/>
      <c r="Y1" s="21"/>
      <c r="Z1" s="23"/>
    </row>
    <row r="2" spans="1:26" s="73" customFormat="1" ht="10.5" customHeight="1">
      <c r="A2" s="311"/>
      <c r="B2" s="311"/>
      <c r="C2" s="311"/>
      <c r="D2" s="311"/>
      <c r="E2" s="82" t="s">
        <v>47</v>
      </c>
      <c r="F2" s="276"/>
      <c r="H2" s="85"/>
      <c r="I2" s="85"/>
      <c r="J2" s="74"/>
      <c r="K2" s="74"/>
      <c r="L2" s="85"/>
      <c r="M2" s="85"/>
      <c r="N2" s="85"/>
      <c r="O2" s="85"/>
      <c r="P2" s="85"/>
      <c r="Q2" s="85"/>
      <c r="R2" s="70" t="s">
        <v>22</v>
      </c>
      <c r="S2" s="70"/>
      <c r="T2" s="70"/>
      <c r="U2" s="71"/>
      <c r="V2" s="70"/>
      <c r="W2" s="70"/>
      <c r="X2" s="310" t="s">
        <v>66</v>
      </c>
      <c r="Y2" s="72">
        <f>ROUND(($G$36),0)</f>
        <v>0</v>
      </c>
      <c r="Z2" s="309"/>
    </row>
    <row r="3" spans="1:26" s="73" customFormat="1" ht="10.5" customHeight="1">
      <c r="A3" s="311"/>
      <c r="B3" s="311"/>
      <c r="C3" s="311"/>
      <c r="D3" s="311"/>
      <c r="E3" s="281" t="str">
        <f>CONCATENATE(" (",Currency,") Currency Base")</f>
        <v> (€) Currency Base</v>
      </c>
      <c r="F3" s="276"/>
      <c r="G3" s="278"/>
      <c r="H3" s="85"/>
      <c r="I3" s="85"/>
      <c r="J3" s="74"/>
      <c r="K3" s="74"/>
      <c r="L3" s="74"/>
      <c r="M3" s="74"/>
      <c r="N3" s="74"/>
      <c r="O3" s="74"/>
      <c r="P3" s="74"/>
      <c r="Q3" s="74"/>
      <c r="R3" s="70" t="s">
        <v>23</v>
      </c>
      <c r="S3" s="74"/>
      <c r="T3" s="70"/>
      <c r="U3" s="71"/>
      <c r="V3" s="71"/>
      <c r="W3" s="71"/>
      <c r="X3" s="310"/>
      <c r="Y3" s="72">
        <f>J36</f>
        <v>0</v>
      </c>
      <c r="Z3" s="309"/>
    </row>
    <row r="4" spans="2:26" s="77" customFormat="1" ht="10.5" customHeight="1">
      <c r="B4" s="84" t="str">
        <f>Version</f>
        <v>FSS-v2023.1</v>
      </c>
      <c r="C4" s="199"/>
      <c r="D4" s="86"/>
      <c r="E4" s="87"/>
      <c r="F4" s="87"/>
      <c r="G4" s="79"/>
      <c r="H4" s="79"/>
      <c r="I4" s="79"/>
      <c r="J4" s="74"/>
      <c r="K4" s="74"/>
      <c r="L4" s="74"/>
      <c r="M4" s="74"/>
      <c r="N4" s="74"/>
      <c r="O4" s="74"/>
      <c r="P4" s="74"/>
      <c r="Q4" s="74"/>
      <c r="R4" s="75" t="s">
        <v>24</v>
      </c>
      <c r="S4" s="74"/>
      <c r="T4" s="70"/>
      <c r="U4" s="71"/>
      <c r="V4" s="71"/>
      <c r="W4" s="71"/>
      <c r="X4" s="310"/>
      <c r="Y4" s="76">
        <f>I36+L36</f>
        <v>0</v>
      </c>
      <c r="Z4" s="309"/>
    </row>
    <row r="5" spans="3:26" s="77" customFormat="1" ht="10.5" customHeight="1">
      <c r="C5" s="86"/>
      <c r="D5" s="86"/>
      <c r="E5" s="87"/>
      <c r="F5" s="87"/>
      <c r="G5" s="79"/>
      <c r="H5" s="79"/>
      <c r="I5" s="79"/>
      <c r="J5" s="74"/>
      <c r="K5" s="74"/>
      <c r="L5" s="74"/>
      <c r="M5" s="74"/>
      <c r="N5" s="78"/>
      <c r="O5" s="78"/>
      <c r="P5" s="78"/>
      <c r="Q5" s="78"/>
      <c r="R5" s="75" t="s">
        <v>64</v>
      </c>
      <c r="S5" s="78"/>
      <c r="T5" s="70"/>
      <c r="U5" s="71"/>
      <c r="V5" s="71"/>
      <c r="W5" s="71"/>
      <c r="X5" s="310"/>
      <c r="Y5" s="76">
        <f>N36</f>
        <v>0</v>
      </c>
      <c r="Z5" s="309"/>
    </row>
    <row r="6" spans="2:26" s="77" customFormat="1" ht="10.5" customHeight="1">
      <c r="B6" s="86"/>
      <c r="D6" s="86"/>
      <c r="E6" s="87"/>
      <c r="F6" s="87"/>
      <c r="G6" s="79"/>
      <c r="H6" s="79"/>
      <c r="I6" s="79"/>
      <c r="J6" s="74"/>
      <c r="K6" s="74"/>
      <c r="L6" s="74"/>
      <c r="M6" s="74"/>
      <c r="N6" s="74"/>
      <c r="O6" s="74"/>
      <c r="P6" s="74"/>
      <c r="Q6" s="74"/>
      <c r="R6" s="75" t="s">
        <v>65</v>
      </c>
      <c r="S6" s="74"/>
      <c r="T6" s="70"/>
      <c r="U6" s="71"/>
      <c r="V6" s="71"/>
      <c r="W6" s="71"/>
      <c r="X6" s="310"/>
      <c r="Y6" s="76">
        <f>P36</f>
        <v>0</v>
      </c>
      <c r="Z6" s="309"/>
    </row>
    <row r="7" spans="2:26" s="77" customFormat="1" ht="10.5" customHeight="1">
      <c r="B7" s="88"/>
      <c r="C7" s="86"/>
      <c r="D7" s="74"/>
      <c r="E7" s="74"/>
      <c r="F7" s="74"/>
      <c r="G7" s="74"/>
      <c r="H7" s="74"/>
      <c r="I7" s="74"/>
      <c r="J7" s="74"/>
      <c r="K7" s="74"/>
      <c r="L7" s="74"/>
      <c r="M7" s="74"/>
      <c r="N7" s="74"/>
      <c r="O7" s="74"/>
      <c r="P7" s="74"/>
      <c r="Q7" s="74"/>
      <c r="R7" s="70" t="s">
        <v>25</v>
      </c>
      <c r="S7" s="71"/>
      <c r="T7" s="70"/>
      <c r="U7" s="71"/>
      <c r="V7" s="70"/>
      <c r="W7" s="70"/>
      <c r="X7" s="310"/>
      <c r="Y7" s="72">
        <f>Y2+Y4+Y5+Y6+Y3</f>
        <v>0</v>
      </c>
      <c r="Z7" s="309"/>
    </row>
    <row r="8" spans="2:26" s="77" customFormat="1" ht="10.5" customHeight="1">
      <c r="B8" s="279" t="str">
        <f>CONCATENATE(C34," Pay Periods of Year")</f>
        <v>12 Pay Periods of Year</v>
      </c>
      <c r="D8" s="86"/>
      <c r="E8" s="87"/>
      <c r="F8" s="87"/>
      <c r="G8" s="79"/>
      <c r="H8" s="79"/>
      <c r="I8" s="79"/>
      <c r="J8" s="74"/>
      <c r="K8" s="74"/>
      <c r="L8" s="79"/>
      <c r="M8" s="79"/>
      <c r="N8" s="145"/>
      <c r="O8" s="145"/>
      <c r="P8" s="145"/>
      <c r="Q8" s="145"/>
      <c r="R8" s="146" t="s">
        <v>26</v>
      </c>
      <c r="S8" s="145"/>
      <c r="T8" s="146"/>
      <c r="U8" s="145"/>
      <c r="V8" s="146"/>
      <c r="W8" s="146"/>
      <c r="X8" s="310"/>
      <c r="Y8" s="147">
        <f>($Y$39)</f>
        <v>0</v>
      </c>
      <c r="Z8" s="309"/>
    </row>
    <row r="9" spans="3:25" ht="12">
      <c r="C9" s="12"/>
      <c r="D9" s="12"/>
      <c r="E9" s="13"/>
      <c r="F9" s="13"/>
      <c r="G9" s="14"/>
      <c r="H9" s="14"/>
      <c r="I9" s="14"/>
      <c r="J9" s="14"/>
      <c r="K9" s="14"/>
      <c r="L9" s="14"/>
      <c r="M9" s="14"/>
      <c r="N9" s="14"/>
      <c r="O9" s="14"/>
      <c r="P9" s="14"/>
      <c r="Q9" s="14"/>
      <c r="R9" s="14"/>
      <c r="S9" s="14"/>
      <c r="T9" s="14"/>
      <c r="U9" s="14"/>
      <c r="V9" s="14"/>
      <c r="W9" s="14"/>
      <c r="X9" s="14"/>
      <c r="Y9" s="15"/>
    </row>
    <row r="10" spans="2:27" s="81" customFormat="1" ht="12">
      <c r="B10" s="221"/>
      <c r="C10" s="222" t="s">
        <v>39</v>
      </c>
      <c r="D10" s="223"/>
      <c r="E10" s="223"/>
      <c r="F10" s="223"/>
      <c r="G10" s="223"/>
      <c r="H10" s="223"/>
      <c r="I10" s="223"/>
      <c r="J10" s="223"/>
      <c r="K10" s="223"/>
      <c r="L10" s="223"/>
      <c r="M10" s="223"/>
      <c r="N10" s="223"/>
      <c r="O10" s="223"/>
      <c r="P10" s="223"/>
      <c r="Q10" s="223"/>
      <c r="R10" s="223"/>
      <c r="S10" s="223"/>
      <c r="T10" s="223"/>
      <c r="U10" s="223"/>
      <c r="V10" s="223"/>
      <c r="W10" s="223"/>
      <c r="X10" s="223"/>
      <c r="Y10" s="223"/>
      <c r="Z10" s="224"/>
      <c r="AA10" s="80"/>
    </row>
    <row r="11" spans="2:27" ht="6.75" customHeight="1">
      <c r="B11" s="225"/>
      <c r="C11" s="201"/>
      <c r="D11" s="201"/>
      <c r="E11" s="201"/>
      <c r="F11" s="201"/>
      <c r="G11" s="201"/>
      <c r="H11" s="201"/>
      <c r="I11" s="201"/>
      <c r="J11" s="201"/>
      <c r="K11" s="201"/>
      <c r="L11" s="201"/>
      <c r="M11" s="201"/>
      <c r="N11" s="201"/>
      <c r="O11" s="201"/>
      <c r="P11" s="201"/>
      <c r="Q11" s="201"/>
      <c r="R11" s="206"/>
      <c r="S11" s="206"/>
      <c r="T11" s="206"/>
      <c r="U11" s="206"/>
      <c r="V11" s="206"/>
      <c r="W11" s="206"/>
      <c r="X11" s="206"/>
      <c r="Y11" s="207"/>
      <c r="Z11" s="226"/>
      <c r="AA11" s="11"/>
    </row>
    <row r="12" spans="2:26" s="18" customFormat="1" ht="11.25">
      <c r="B12" s="227"/>
      <c r="C12" s="202"/>
      <c r="D12" s="202"/>
      <c r="E12" s="203"/>
      <c r="F12" s="203"/>
      <c r="G12" s="283" t="str">
        <f>Currency</f>
        <v>€</v>
      </c>
      <c r="H12" s="219"/>
      <c r="I12" s="313" t="str">
        <f>CONCATENATE("Cash (",Currency,")")</f>
        <v>Cash (€)</v>
      </c>
      <c r="J12" s="313"/>
      <c r="K12" s="208"/>
      <c r="L12" s="273"/>
      <c r="M12" s="273"/>
      <c r="N12" s="274" t="str">
        <f>CONCATENATE("Non Cash (",Currency,")")</f>
        <v>Non Cash (€)</v>
      </c>
      <c r="O12" s="275"/>
      <c r="P12" s="275"/>
      <c r="Q12" s="209"/>
      <c r="R12" s="210"/>
      <c r="S12" s="210"/>
      <c r="T12" s="210"/>
      <c r="U12" s="210"/>
      <c r="V12" s="210"/>
      <c r="W12" s="210"/>
      <c r="X12" s="210"/>
      <c r="Y12" s="283" t="str">
        <f>Currency</f>
        <v>€</v>
      </c>
      <c r="Z12" s="228"/>
    </row>
    <row r="13" spans="2:26" s="5" customFormat="1" ht="25.5" customHeight="1">
      <c r="B13" s="225"/>
      <c r="C13" s="201"/>
      <c r="D13" s="201"/>
      <c r="E13" s="201"/>
      <c r="F13" s="201"/>
      <c r="G13" s="271" t="s">
        <v>16</v>
      </c>
      <c r="H13" s="220"/>
      <c r="I13" s="312" t="s">
        <v>18</v>
      </c>
      <c r="J13" s="312"/>
      <c r="K13" s="217"/>
      <c r="L13" s="272" t="s">
        <v>19</v>
      </c>
      <c r="M13" s="218"/>
      <c r="N13" s="272" t="s">
        <v>20</v>
      </c>
      <c r="O13" s="218"/>
      <c r="P13" s="272" t="s">
        <v>21</v>
      </c>
      <c r="Q13" s="211"/>
      <c r="R13" s="206"/>
      <c r="S13" s="213"/>
      <c r="T13" s="206"/>
      <c r="U13" s="206"/>
      <c r="V13" s="206"/>
      <c r="W13" s="206"/>
      <c r="X13" s="214"/>
      <c r="Y13" s="272" t="s">
        <v>27</v>
      </c>
      <c r="Z13" s="228"/>
    </row>
    <row r="14" spans="2:26" s="5" customFormat="1" ht="4.5" customHeight="1">
      <c r="B14" s="225"/>
      <c r="C14" s="201"/>
      <c r="D14" s="201"/>
      <c r="E14" s="201"/>
      <c r="F14" s="201"/>
      <c r="G14" s="200"/>
      <c r="H14" s="201"/>
      <c r="I14" s="200"/>
      <c r="J14" s="200"/>
      <c r="K14" s="201"/>
      <c r="L14" s="200"/>
      <c r="M14" s="201"/>
      <c r="N14" s="200"/>
      <c r="O14" s="201"/>
      <c r="P14" s="200"/>
      <c r="Q14" s="201"/>
      <c r="R14" s="201"/>
      <c r="S14" s="201"/>
      <c r="T14" s="201"/>
      <c r="U14" s="201"/>
      <c r="V14" s="201"/>
      <c r="W14" s="201"/>
      <c r="X14" s="201"/>
      <c r="Y14" s="216"/>
      <c r="Z14" s="229"/>
    </row>
    <row r="15" spans="2:27" ht="12">
      <c r="B15" s="225"/>
      <c r="C15" s="201"/>
      <c r="D15" s="201"/>
      <c r="E15" s="204"/>
      <c r="F15" s="205"/>
      <c r="G15" s="280"/>
      <c r="H15" s="201"/>
      <c r="I15" s="280"/>
      <c r="J15" s="144">
        <f>IF((I15)&lt;='Tax-Bands'!F19,(I15*-'Tax-Bands'!E19),('Tax-Bands'!F19*-'Tax-Bands'!E19))</f>
        <v>0</v>
      </c>
      <c r="K15" s="212"/>
      <c r="L15" s="280"/>
      <c r="M15" s="212"/>
      <c r="N15" s="280"/>
      <c r="O15" s="212"/>
      <c r="P15" s="280"/>
      <c r="Q15" s="201"/>
      <c r="R15" s="206"/>
      <c r="S15" s="206"/>
      <c r="T15" s="206"/>
      <c r="U15" s="206"/>
      <c r="V15" s="206"/>
      <c r="W15" s="206"/>
      <c r="X15" s="215"/>
      <c r="Y15" s="282"/>
      <c r="Z15" s="226"/>
      <c r="AA15" s="11"/>
    </row>
    <row r="16" spans="2:27" ht="7.5" customHeight="1">
      <c r="B16" s="230"/>
      <c r="C16" s="231"/>
      <c r="D16" s="231"/>
      <c r="E16" s="231"/>
      <c r="F16" s="231"/>
      <c r="G16" s="231"/>
      <c r="H16" s="231"/>
      <c r="I16" s="231"/>
      <c r="J16" s="231"/>
      <c r="K16" s="231"/>
      <c r="L16" s="231"/>
      <c r="M16" s="231"/>
      <c r="N16" s="231"/>
      <c r="O16" s="231"/>
      <c r="P16" s="231"/>
      <c r="Q16" s="231"/>
      <c r="R16" s="232"/>
      <c r="S16" s="232"/>
      <c r="T16" s="232"/>
      <c r="U16" s="232"/>
      <c r="V16" s="232"/>
      <c r="W16" s="232"/>
      <c r="X16" s="232"/>
      <c r="Y16" s="233"/>
      <c r="Z16" s="234"/>
      <c r="AA16" s="11"/>
    </row>
    <row r="17" spans="3:27" ht="12">
      <c r="C17" s="10"/>
      <c r="D17" s="10"/>
      <c r="E17" s="8"/>
      <c r="F17" s="8"/>
      <c r="G17" s="6"/>
      <c r="H17" s="6"/>
      <c r="I17" s="6"/>
      <c r="J17" s="6"/>
      <c r="K17" s="6"/>
      <c r="L17" s="6"/>
      <c r="M17" s="6"/>
      <c r="N17" s="6"/>
      <c r="O17" s="6"/>
      <c r="P17" s="6"/>
      <c r="Q17" s="6"/>
      <c r="R17" s="7"/>
      <c r="S17" s="7"/>
      <c r="T17" s="7"/>
      <c r="U17" s="7"/>
      <c r="V17" s="7"/>
      <c r="W17" s="7"/>
      <c r="X17" s="7"/>
      <c r="Y17" s="148"/>
      <c r="Z17" s="7"/>
      <c r="AA17" s="11"/>
    </row>
    <row r="18" spans="2:27" s="81" customFormat="1" ht="12">
      <c r="B18" s="235"/>
      <c r="C18" s="236" t="s">
        <v>3</v>
      </c>
      <c r="D18" s="237"/>
      <c r="E18" s="237"/>
      <c r="F18" s="237"/>
      <c r="G18" s="237"/>
      <c r="H18" s="237"/>
      <c r="I18" s="237"/>
      <c r="J18" s="237"/>
      <c r="K18" s="237"/>
      <c r="L18" s="237"/>
      <c r="M18" s="237"/>
      <c r="N18" s="237"/>
      <c r="O18" s="237"/>
      <c r="P18" s="237"/>
      <c r="Q18" s="237"/>
      <c r="R18" s="237"/>
      <c r="S18" s="237"/>
      <c r="T18" s="237"/>
      <c r="U18" s="237"/>
      <c r="V18" s="237"/>
      <c r="W18" s="237"/>
      <c r="X18" s="237"/>
      <c r="Y18" s="237"/>
      <c r="Z18" s="238"/>
      <c r="AA18" s="80"/>
    </row>
    <row r="19" spans="2:26" s="5" customFormat="1" ht="9.75">
      <c r="B19" s="239"/>
      <c r="C19" s="26"/>
      <c r="D19" s="26"/>
      <c r="E19" s="27"/>
      <c r="F19" s="27"/>
      <c r="G19" s="28"/>
      <c r="H19" s="28"/>
      <c r="I19" s="28"/>
      <c r="J19" s="28"/>
      <c r="K19" s="28"/>
      <c r="L19" s="28"/>
      <c r="M19" s="28"/>
      <c r="N19" s="28"/>
      <c r="O19" s="28"/>
      <c r="P19" s="28"/>
      <c r="Q19" s="28"/>
      <c r="R19" s="29"/>
      <c r="S19" s="29"/>
      <c r="T19" s="29"/>
      <c r="U19" s="29"/>
      <c r="V19" s="29"/>
      <c r="W19" s="29"/>
      <c r="X19" s="29"/>
      <c r="Y19" s="149"/>
      <c r="Z19" s="240"/>
    </row>
    <row r="20" spans="2:26" s="18" customFormat="1" ht="11.25" customHeight="1">
      <c r="B20" s="239"/>
      <c r="C20" s="26"/>
      <c r="D20" s="26"/>
      <c r="E20" s="27"/>
      <c r="F20" s="27"/>
      <c r="G20" s="283" t="str">
        <f>Currency</f>
        <v>€</v>
      </c>
      <c r="H20" s="152"/>
      <c r="I20" s="313" t="str">
        <f>CONCATENATE("Cash (",Currency,")")</f>
        <v>Cash (€)</v>
      </c>
      <c r="J20" s="313"/>
      <c r="K20" s="153"/>
      <c r="L20" s="284"/>
      <c r="M20" s="285"/>
      <c r="N20" s="284" t="str">
        <f>CONCATENATE("Non Cash (",Currency,")")</f>
        <v>Non Cash (€)</v>
      </c>
      <c r="O20" s="285"/>
      <c r="P20" s="285"/>
      <c r="Q20" s="152"/>
      <c r="R20" s="283" t="str">
        <f>Currency</f>
        <v>€</v>
      </c>
      <c r="S20" s="154"/>
      <c r="T20" s="154"/>
      <c r="U20" s="154"/>
      <c r="V20" s="154"/>
      <c r="W20" s="154"/>
      <c r="X20" s="154"/>
      <c r="Y20" s="286" t="str">
        <f>Currency</f>
        <v>€</v>
      </c>
      <c r="Z20" s="240"/>
    </row>
    <row r="21" spans="2:26" s="5" customFormat="1" ht="25.5" customHeight="1">
      <c r="B21" s="239"/>
      <c r="C21" s="272" t="s">
        <v>11</v>
      </c>
      <c r="D21" s="272"/>
      <c r="E21" s="272" t="s">
        <v>63</v>
      </c>
      <c r="F21" s="34"/>
      <c r="G21" s="271" t="s">
        <v>10</v>
      </c>
      <c r="H21" s="30"/>
      <c r="I21" s="312" t="s">
        <v>18</v>
      </c>
      <c r="J21" s="312"/>
      <c r="K21" s="31"/>
      <c r="L21" s="272" t="s">
        <v>19</v>
      </c>
      <c r="M21" s="218"/>
      <c r="N21" s="272" t="s">
        <v>20</v>
      </c>
      <c r="O21" s="218"/>
      <c r="P21" s="272" t="s">
        <v>21</v>
      </c>
      <c r="Q21" s="30"/>
      <c r="R21" s="291" t="s">
        <v>15</v>
      </c>
      <c r="S21" s="32"/>
      <c r="T21" s="33" t="s">
        <v>14</v>
      </c>
      <c r="U21" s="33" t="s">
        <v>9</v>
      </c>
      <c r="V21" s="33" t="s">
        <v>8</v>
      </c>
      <c r="W21" s="33" t="s">
        <v>7</v>
      </c>
      <c r="X21" s="33"/>
      <c r="Y21" s="290" t="s">
        <v>12</v>
      </c>
      <c r="Z21" s="240"/>
    </row>
    <row r="22" spans="2:26" s="1" customFormat="1" ht="2.25" customHeight="1">
      <c r="B22" s="239"/>
      <c r="C22" s="35"/>
      <c r="D22" s="35"/>
      <c r="E22" s="36"/>
      <c r="F22" s="37"/>
      <c r="G22" s="38"/>
      <c r="H22" s="38"/>
      <c r="I22" s="38"/>
      <c r="J22" s="38"/>
      <c r="K22" s="38"/>
      <c r="L22" s="38"/>
      <c r="M22" s="38"/>
      <c r="N22" s="38"/>
      <c r="O22" s="38"/>
      <c r="P22" s="38"/>
      <c r="Q22" s="28"/>
      <c r="R22" s="155"/>
      <c r="S22" s="39"/>
      <c r="T22" s="39"/>
      <c r="U22" s="39"/>
      <c r="V22" s="39"/>
      <c r="W22" s="39"/>
      <c r="X22" s="39"/>
      <c r="Y22" s="287"/>
      <c r="Z22" s="241"/>
    </row>
    <row r="23" spans="2:26" s="81" customFormat="1" ht="12.75" customHeight="1">
      <c r="B23" s="242"/>
      <c r="C23" s="164">
        <v>1</v>
      </c>
      <c r="D23" s="89"/>
      <c r="E23" s="292" t="s">
        <v>62</v>
      </c>
      <c r="F23" s="90"/>
      <c r="G23" s="289"/>
      <c r="H23" s="91"/>
      <c r="I23" s="289"/>
      <c r="J23" s="143">
        <f>IF(SUM(I$15:I23)&lt;='Tax-Bands'!F$19,(I23*-'Tax-Bands'!E$19),((-'Tax-Bands'!F$19*'Tax-Bands'!E$19)-SUM(J$15:J22)))</f>
        <v>0</v>
      </c>
      <c r="K23" s="92"/>
      <c r="L23" s="289"/>
      <c r="M23" s="92"/>
      <c r="N23" s="289"/>
      <c r="O23" s="92"/>
      <c r="P23" s="289"/>
      <c r="Q23" s="30"/>
      <c r="R23" s="156">
        <f>IF((AND(SUM($G$23:$P23)&gt;0,SUM($G23:$P$34)&gt;0)),SUM($G$23:$P23)+SUM($G$15:$P$15),0)</f>
        <v>0</v>
      </c>
      <c r="S23" s="93"/>
      <c r="T23" s="93">
        <f aca="true" t="shared" si="0" ref="T23:T34">ROUND(((R23/C23)*$C$34),0)</f>
        <v>0</v>
      </c>
      <c r="U23" s="93">
        <f>IF(E23&lt;&gt;"",ROUND(IF(E23="S",(T23*VLOOKUP(T23,'Tax-Bands'!$B$12:$F$19,4))-(VLOOKUP(T23,'Tax-Bands'!$B$12:$F$19,5)),IF(E23="M",(T23*VLOOKUP(T23,'Tax-Bands'!$H$12:$L$19,4))-(VLOOKUP(T23,'Tax-Bands'!$H$12:$L$19,5)),IF(E23="P",(T23*VLOOKUP(T23,'Tax-Bands'!$N$12:$R$19,4))-(VLOOKUP(T23,'Tax-Bands'!$N$12:$R$19,5)),"Tax Rate Error"))),0),"")</f>
        <v>0</v>
      </c>
      <c r="V23" s="93">
        <f aca="true" t="shared" si="1" ref="V23:V34">IF(U23&lt;&gt;"",ROUND((U23/$C$34*C23),0),"")</f>
        <v>0</v>
      </c>
      <c r="W23" s="93">
        <f>IF(V23&lt;&gt;"",IF(R23&gt;0,SUM($Y$22:$Y22)+$Y$15,0),"")</f>
        <v>0</v>
      </c>
      <c r="X23" s="93"/>
      <c r="Y23" s="288">
        <f aca="true" t="shared" si="2" ref="Y23:Y34">IF(W23&lt;&gt;"",IF((V23-W23)&gt;0,ROUND(MIN((V23-W23),SUM(G23:I23)*0.5),0),0),"")</f>
        <v>0</v>
      </c>
      <c r="Z23" s="243"/>
    </row>
    <row r="24" spans="2:26" s="81" customFormat="1" ht="12.75" customHeight="1">
      <c r="B24" s="242"/>
      <c r="C24" s="164">
        <f aca="true" t="shared" si="3" ref="C24:C34">C23+1</f>
        <v>2</v>
      </c>
      <c r="D24" s="89"/>
      <c r="E24" s="292" t="s">
        <v>62</v>
      </c>
      <c r="F24" s="90"/>
      <c r="G24" s="289"/>
      <c r="H24" s="91"/>
      <c r="I24" s="289"/>
      <c r="J24" s="143">
        <f>IF(SUM(I$15:I24)&lt;='Tax-Bands'!F$19,(I24*-'Tax-Bands'!E$19),((-'Tax-Bands'!F$19*'Tax-Bands'!E$19)-SUM(J$15:J23)))</f>
        <v>0</v>
      </c>
      <c r="K24" s="92"/>
      <c r="L24" s="289"/>
      <c r="M24" s="92"/>
      <c r="N24" s="289"/>
      <c r="O24" s="92"/>
      <c r="P24" s="289"/>
      <c r="Q24" s="30"/>
      <c r="R24" s="156">
        <f>IF((AND(SUM($G$23:$P24)&gt;0,SUM($G24:$P$34)&gt;0)),SUM($G$23:$P24)+SUM($G$15:$P$15),0)</f>
        <v>0</v>
      </c>
      <c r="S24" s="93"/>
      <c r="T24" s="93">
        <f t="shared" si="0"/>
        <v>0</v>
      </c>
      <c r="U24" s="93">
        <f>IF(E24&lt;&gt;"",ROUND(IF(E24="S",(T24*VLOOKUP(T24,'Tax-Bands'!$B$12:$F$19,4))-(VLOOKUP(T24,'Tax-Bands'!$B$12:$F$19,5)),IF(E24="M",(T24*VLOOKUP(T24,'Tax-Bands'!$H$12:$L$19,4))-(VLOOKUP(T24,'Tax-Bands'!$H$12:$L$19,5)),IF(E24="P",(T24*VLOOKUP(T24,'Tax-Bands'!$N$12:$R$19,4))-(VLOOKUP(T24,'Tax-Bands'!$N$12:$R$19,5)),"Tax Rate Error"))),0),"")</f>
        <v>0</v>
      </c>
      <c r="V24" s="93">
        <f t="shared" si="1"/>
        <v>0</v>
      </c>
      <c r="W24" s="93">
        <f>IF(V24&lt;&gt;"",IF(R24&gt;0,SUM($Y$22:$Y23)+$Y$15,0),"")</f>
        <v>0</v>
      </c>
      <c r="X24" s="93"/>
      <c r="Y24" s="288">
        <f t="shared" si="2"/>
        <v>0</v>
      </c>
      <c r="Z24" s="243"/>
    </row>
    <row r="25" spans="2:26" s="81" customFormat="1" ht="12.75" customHeight="1">
      <c r="B25" s="242"/>
      <c r="C25" s="164">
        <f t="shared" si="3"/>
        <v>3</v>
      </c>
      <c r="D25" s="89"/>
      <c r="E25" s="292" t="s">
        <v>62</v>
      </c>
      <c r="F25" s="90"/>
      <c r="G25" s="289"/>
      <c r="H25" s="91"/>
      <c r="I25" s="289"/>
      <c r="J25" s="143">
        <f>IF(SUM(I$15:I25)&lt;='Tax-Bands'!F$19,(I25*-'Tax-Bands'!E$19),((-'Tax-Bands'!F$19*'Tax-Bands'!E$19)-SUM(J$15:J24)))</f>
        <v>0</v>
      </c>
      <c r="K25" s="92"/>
      <c r="L25" s="289"/>
      <c r="M25" s="92"/>
      <c r="N25" s="289"/>
      <c r="O25" s="92"/>
      <c r="P25" s="289"/>
      <c r="Q25" s="30"/>
      <c r="R25" s="156">
        <f>IF((AND(SUM($G$23:$P25)&gt;0,SUM($G25:$P$34)&gt;0)),SUM($G$23:$P25)+SUM($G$15:$P$15),0)</f>
        <v>0</v>
      </c>
      <c r="S25" s="93"/>
      <c r="T25" s="93">
        <f t="shared" si="0"/>
        <v>0</v>
      </c>
      <c r="U25" s="93">
        <f>IF(E25&lt;&gt;"",ROUND(IF(E25="S",(T25*VLOOKUP(T25,'Tax-Bands'!$B$12:$F$19,4))-(VLOOKUP(T25,'Tax-Bands'!$B$12:$F$19,5)),IF(E25="M",(T25*VLOOKUP(T25,'Tax-Bands'!$H$12:$L$19,4))-(VLOOKUP(T25,'Tax-Bands'!$H$12:$L$19,5)),IF(E25="P",(T25*VLOOKUP(T25,'Tax-Bands'!$N$12:$R$19,4))-(VLOOKUP(T25,'Tax-Bands'!$N$12:$R$19,5)),"Tax Rate Error"))),0),"")</f>
        <v>0</v>
      </c>
      <c r="V25" s="93">
        <f t="shared" si="1"/>
        <v>0</v>
      </c>
      <c r="W25" s="93">
        <f>IF(V25&lt;&gt;"",IF(R25&gt;0,SUM($Y$22:$Y24)+$Y$15,0),"")</f>
        <v>0</v>
      </c>
      <c r="X25" s="93"/>
      <c r="Y25" s="288">
        <f t="shared" si="2"/>
        <v>0</v>
      </c>
      <c r="Z25" s="243"/>
    </row>
    <row r="26" spans="2:26" s="81" customFormat="1" ht="12.75" customHeight="1">
      <c r="B26" s="242"/>
      <c r="C26" s="164">
        <f t="shared" si="3"/>
        <v>4</v>
      </c>
      <c r="D26" s="89"/>
      <c r="E26" s="292" t="s">
        <v>62</v>
      </c>
      <c r="F26" s="90"/>
      <c r="G26" s="289"/>
      <c r="H26" s="91"/>
      <c r="I26" s="289"/>
      <c r="J26" s="143">
        <f>IF(SUM(I$15:I26)&lt;='Tax-Bands'!F$19,(I26*-'Tax-Bands'!E$19),((-'Tax-Bands'!F$19*'Tax-Bands'!E$19)-SUM(J$15:J25)))</f>
        <v>0</v>
      </c>
      <c r="K26" s="92"/>
      <c r="L26" s="289"/>
      <c r="M26" s="92"/>
      <c r="N26" s="289"/>
      <c r="O26" s="92"/>
      <c r="P26" s="289"/>
      <c r="Q26" s="30"/>
      <c r="R26" s="156">
        <f>IF((AND(SUM($G$23:$P26)&gt;0,SUM($G26:$P$34)&gt;0)),SUM($G$23:$P26)+SUM($G$15:$P$15),0)</f>
        <v>0</v>
      </c>
      <c r="S26" s="93"/>
      <c r="T26" s="93">
        <f t="shared" si="0"/>
        <v>0</v>
      </c>
      <c r="U26" s="93">
        <f>IF(E26&lt;&gt;"",ROUND(IF(E26="S",(T26*VLOOKUP(T26,'Tax-Bands'!$B$12:$F$19,4))-(VLOOKUP(T26,'Tax-Bands'!$B$12:$F$19,5)),IF(E26="M",(T26*VLOOKUP(T26,'Tax-Bands'!$H$12:$L$19,4))-(VLOOKUP(T26,'Tax-Bands'!$H$12:$L$19,5)),IF(E26="P",(T26*VLOOKUP(T26,'Tax-Bands'!$N$12:$R$19,4))-(VLOOKUP(T26,'Tax-Bands'!$N$12:$R$19,5)),"Tax Rate Error"))),0),"")</f>
        <v>0</v>
      </c>
      <c r="V26" s="93">
        <f t="shared" si="1"/>
        <v>0</v>
      </c>
      <c r="W26" s="93">
        <f>IF(V26&lt;&gt;"",IF(R26&gt;0,SUM($Y$22:$Y25)+$Y$15,0),"")</f>
        <v>0</v>
      </c>
      <c r="X26" s="93"/>
      <c r="Y26" s="288">
        <f t="shared" si="2"/>
        <v>0</v>
      </c>
      <c r="Z26" s="243"/>
    </row>
    <row r="27" spans="2:26" s="81" customFormat="1" ht="12.75" customHeight="1">
      <c r="B27" s="242"/>
      <c r="C27" s="164">
        <f t="shared" si="3"/>
        <v>5</v>
      </c>
      <c r="D27" s="89"/>
      <c r="E27" s="292" t="s">
        <v>62</v>
      </c>
      <c r="F27" s="90"/>
      <c r="G27" s="289"/>
      <c r="H27" s="91"/>
      <c r="I27" s="289"/>
      <c r="J27" s="143">
        <f>IF(SUM(I$15:I27)&lt;='Tax-Bands'!F$19,(I27*-'Tax-Bands'!E$19),((-'Tax-Bands'!F$19*'Tax-Bands'!E$19)-SUM(J$15:J26)))</f>
        <v>0</v>
      </c>
      <c r="K27" s="92"/>
      <c r="L27" s="289"/>
      <c r="M27" s="92"/>
      <c r="N27" s="289"/>
      <c r="O27" s="92"/>
      <c r="P27" s="289"/>
      <c r="Q27" s="30"/>
      <c r="R27" s="156">
        <f>IF((AND(SUM($G$23:$P27)&gt;0,SUM($G27:$P$34)&gt;0)),SUM($G$23:$P27)+SUM($G$15:$P$15),0)</f>
        <v>0</v>
      </c>
      <c r="S27" s="93"/>
      <c r="T27" s="93">
        <f t="shared" si="0"/>
        <v>0</v>
      </c>
      <c r="U27" s="93">
        <f>IF(E27&lt;&gt;"",ROUND(IF(E27="S",(T27*VLOOKUP(T27,'Tax-Bands'!$B$12:$F$19,4))-(VLOOKUP(T27,'Tax-Bands'!$B$12:$F$19,5)),IF(E27="M",(T27*VLOOKUP(T27,'Tax-Bands'!$H$12:$L$19,4))-(VLOOKUP(T27,'Tax-Bands'!$H$12:$L$19,5)),IF(E27="P",(T27*VLOOKUP(T27,'Tax-Bands'!$N$12:$R$19,4))-(VLOOKUP(T27,'Tax-Bands'!$N$12:$R$19,5)),"Tax Rate Error"))),0),"")</f>
        <v>0</v>
      </c>
      <c r="V27" s="93">
        <f t="shared" si="1"/>
        <v>0</v>
      </c>
      <c r="W27" s="93">
        <f>IF(V27&lt;&gt;"",IF(R27&gt;0,SUM($Y$22:$Y26)+$Y$15,0),"")</f>
        <v>0</v>
      </c>
      <c r="X27" s="93"/>
      <c r="Y27" s="288">
        <f t="shared" si="2"/>
        <v>0</v>
      </c>
      <c r="Z27" s="243"/>
    </row>
    <row r="28" spans="2:26" s="81" customFormat="1" ht="12.75" customHeight="1">
      <c r="B28" s="242"/>
      <c r="C28" s="164">
        <f t="shared" si="3"/>
        <v>6</v>
      </c>
      <c r="D28" s="89"/>
      <c r="E28" s="292" t="s">
        <v>62</v>
      </c>
      <c r="F28" s="90"/>
      <c r="G28" s="289"/>
      <c r="H28" s="91"/>
      <c r="I28" s="289"/>
      <c r="J28" s="143">
        <f>IF(SUM(I$15:I28)&lt;='Tax-Bands'!F$19,(I28*-'Tax-Bands'!E$19),((-'Tax-Bands'!F$19*'Tax-Bands'!E$19)-SUM(J$15:J27)))</f>
        <v>0</v>
      </c>
      <c r="K28" s="92"/>
      <c r="L28" s="289"/>
      <c r="M28" s="92"/>
      <c r="N28" s="289"/>
      <c r="O28" s="92"/>
      <c r="P28" s="289"/>
      <c r="Q28" s="30"/>
      <c r="R28" s="156">
        <f>IF((AND(SUM($G$23:$P28)&gt;0,SUM($G28:$P$34)&gt;0)),SUM($G$23:$P28)+SUM($G$15:$P$15),0)</f>
        <v>0</v>
      </c>
      <c r="S28" s="93"/>
      <c r="T28" s="93">
        <f t="shared" si="0"/>
        <v>0</v>
      </c>
      <c r="U28" s="93">
        <f>IF(E28&lt;&gt;"",ROUND(IF(E28="S",(T28*VLOOKUP(T28,'Tax-Bands'!$B$12:$F$19,4))-(VLOOKUP(T28,'Tax-Bands'!$B$12:$F$19,5)),IF(E28="M",(T28*VLOOKUP(T28,'Tax-Bands'!$H$12:$L$19,4))-(VLOOKUP(T28,'Tax-Bands'!$H$12:$L$19,5)),IF(E28="P",(T28*VLOOKUP(T28,'Tax-Bands'!$N$12:$R$19,4))-(VLOOKUP(T28,'Tax-Bands'!$N$12:$R$19,5)),"Tax Rate Error"))),0),"")</f>
        <v>0</v>
      </c>
      <c r="V28" s="93">
        <f t="shared" si="1"/>
        <v>0</v>
      </c>
      <c r="W28" s="93">
        <f>IF(V28&lt;&gt;"",IF(R28&gt;0,SUM($Y$22:$Y27)+$Y$15,0),"")</f>
        <v>0</v>
      </c>
      <c r="X28" s="93"/>
      <c r="Y28" s="288">
        <f t="shared" si="2"/>
        <v>0</v>
      </c>
      <c r="Z28" s="243"/>
    </row>
    <row r="29" spans="2:26" s="81" customFormat="1" ht="12.75" customHeight="1">
      <c r="B29" s="242"/>
      <c r="C29" s="164">
        <f t="shared" si="3"/>
        <v>7</v>
      </c>
      <c r="D29" s="89"/>
      <c r="E29" s="292" t="s">
        <v>62</v>
      </c>
      <c r="F29" s="90"/>
      <c r="G29" s="289"/>
      <c r="H29" s="91"/>
      <c r="I29" s="289"/>
      <c r="J29" s="143">
        <f>IF(SUM(I$15:I29)&lt;='Tax-Bands'!F$19,(I29*-'Tax-Bands'!E$19),((-'Tax-Bands'!F$19*'Tax-Bands'!E$19)-SUM(J$15:J28)))</f>
        <v>0</v>
      </c>
      <c r="K29" s="92"/>
      <c r="L29" s="289"/>
      <c r="M29" s="92"/>
      <c r="N29" s="289"/>
      <c r="O29" s="92"/>
      <c r="P29" s="289"/>
      <c r="Q29" s="30"/>
      <c r="R29" s="156">
        <f>IF((AND(SUM($G$23:$P29)&gt;0,SUM($G29:$P$34)&gt;0)),SUM($G$23:$P29)+SUM($G$15:$P$15),0)</f>
        <v>0</v>
      </c>
      <c r="S29" s="93"/>
      <c r="T29" s="93">
        <f t="shared" si="0"/>
        <v>0</v>
      </c>
      <c r="U29" s="93">
        <f>IF(E29&lt;&gt;"",ROUND(IF(E29="S",(T29*VLOOKUP(T29,'Tax-Bands'!$B$12:$F$19,4))-(VLOOKUP(T29,'Tax-Bands'!$B$12:$F$19,5)),IF(E29="M",(T29*VLOOKUP(T29,'Tax-Bands'!$H$12:$L$19,4))-(VLOOKUP(T29,'Tax-Bands'!$H$12:$L$19,5)),IF(E29="P",(T29*VLOOKUP(T29,'Tax-Bands'!$N$12:$R$19,4))-(VLOOKUP(T29,'Tax-Bands'!$N$12:$R$19,5)),"Tax Rate Error"))),0),"")</f>
        <v>0</v>
      </c>
      <c r="V29" s="93">
        <f t="shared" si="1"/>
        <v>0</v>
      </c>
      <c r="W29" s="93">
        <f>IF(V29&lt;&gt;"",IF(R29&gt;0,SUM($Y$22:$Y28)+$Y$15,0),"")</f>
        <v>0</v>
      </c>
      <c r="X29" s="93"/>
      <c r="Y29" s="288">
        <f t="shared" si="2"/>
        <v>0</v>
      </c>
      <c r="Z29" s="243"/>
    </row>
    <row r="30" spans="2:26" s="81" customFormat="1" ht="12.75" customHeight="1">
      <c r="B30" s="242"/>
      <c r="C30" s="164">
        <f t="shared" si="3"/>
        <v>8</v>
      </c>
      <c r="D30" s="89"/>
      <c r="E30" s="292" t="s">
        <v>62</v>
      </c>
      <c r="F30" s="90"/>
      <c r="G30" s="289"/>
      <c r="H30" s="91"/>
      <c r="I30" s="289"/>
      <c r="J30" s="143">
        <f>IF(SUM(I$15:I30)&lt;='Tax-Bands'!F$19,(I30*-'Tax-Bands'!E$19),((-'Tax-Bands'!F$19*'Tax-Bands'!E$19)-SUM(J$15:J29)))</f>
        <v>0</v>
      </c>
      <c r="K30" s="92"/>
      <c r="L30" s="289"/>
      <c r="M30" s="92"/>
      <c r="N30" s="289"/>
      <c r="O30" s="92"/>
      <c r="P30" s="289"/>
      <c r="Q30" s="30"/>
      <c r="R30" s="156">
        <f>IF((AND(SUM($G$23:$P30)&gt;0,SUM($G30:$P$34)&gt;0)),SUM($G$23:$P30)+SUM($G$15:$P$15),0)</f>
        <v>0</v>
      </c>
      <c r="S30" s="93"/>
      <c r="T30" s="93">
        <f t="shared" si="0"/>
        <v>0</v>
      </c>
      <c r="U30" s="93">
        <f>IF(E30&lt;&gt;"",ROUND(IF(E30="S",(T30*VLOOKUP(T30,'Tax-Bands'!$B$12:$F$19,4))-(VLOOKUP(T30,'Tax-Bands'!$B$12:$F$19,5)),IF(E30="M",(T30*VLOOKUP(T30,'Tax-Bands'!$H$12:$L$19,4))-(VLOOKUP(T30,'Tax-Bands'!$H$12:$L$19,5)),IF(E30="P",(T30*VLOOKUP(T30,'Tax-Bands'!$N$12:$R$19,4))-(VLOOKUP(T30,'Tax-Bands'!$N$12:$R$19,5)),"Tax Rate Error"))),0),"")</f>
        <v>0</v>
      </c>
      <c r="V30" s="93">
        <f t="shared" si="1"/>
        <v>0</v>
      </c>
      <c r="W30" s="93">
        <f>IF(V30&lt;&gt;"",IF(R30&gt;0,SUM($Y$22:$Y29)+$Y$15,0),"")</f>
        <v>0</v>
      </c>
      <c r="X30" s="93"/>
      <c r="Y30" s="288">
        <f t="shared" si="2"/>
        <v>0</v>
      </c>
      <c r="Z30" s="243"/>
    </row>
    <row r="31" spans="2:26" s="81" customFormat="1" ht="12.75" customHeight="1">
      <c r="B31" s="242"/>
      <c r="C31" s="164">
        <f t="shared" si="3"/>
        <v>9</v>
      </c>
      <c r="D31" s="89"/>
      <c r="E31" s="292" t="s">
        <v>62</v>
      </c>
      <c r="F31" s="90"/>
      <c r="G31" s="289"/>
      <c r="H31" s="91"/>
      <c r="I31" s="289"/>
      <c r="J31" s="143">
        <f>IF(SUM(I$15:I31)&lt;='Tax-Bands'!F$19,(I31*-'Tax-Bands'!E$19),((-'Tax-Bands'!F$19*'Tax-Bands'!E$19)-SUM(J$15:J30)))</f>
        <v>0</v>
      </c>
      <c r="K31" s="92"/>
      <c r="L31" s="289"/>
      <c r="M31" s="92"/>
      <c r="N31" s="289"/>
      <c r="O31" s="92"/>
      <c r="P31" s="289"/>
      <c r="Q31" s="30"/>
      <c r="R31" s="156">
        <f>IF((AND(SUM($G$23:$P31)&gt;0,SUM($G31:$P$34)&gt;0)),SUM($G$23:$P31)+SUM($G$15:$P$15),0)</f>
        <v>0</v>
      </c>
      <c r="S31" s="93"/>
      <c r="T31" s="93">
        <f t="shared" si="0"/>
        <v>0</v>
      </c>
      <c r="U31" s="93">
        <f>IF(E31&lt;&gt;"",ROUND(IF(E31="S",(T31*VLOOKUP(T31,'Tax-Bands'!$B$12:$F$19,4))-(VLOOKUP(T31,'Tax-Bands'!$B$12:$F$19,5)),IF(E31="M",(T31*VLOOKUP(T31,'Tax-Bands'!$H$12:$L$19,4))-(VLOOKUP(T31,'Tax-Bands'!$H$12:$L$19,5)),IF(E31="P",(T31*VLOOKUP(T31,'Tax-Bands'!$N$12:$R$19,4))-(VLOOKUP(T31,'Tax-Bands'!$N$12:$R$19,5)),"Tax Rate Error"))),0),"")</f>
        <v>0</v>
      </c>
      <c r="V31" s="93">
        <f t="shared" si="1"/>
        <v>0</v>
      </c>
      <c r="W31" s="93">
        <f>IF(V31&lt;&gt;"",IF(R31&gt;0,SUM($Y$22:$Y30)+$Y$15,0),"")</f>
        <v>0</v>
      </c>
      <c r="X31" s="93"/>
      <c r="Y31" s="288">
        <f t="shared" si="2"/>
        <v>0</v>
      </c>
      <c r="Z31" s="243"/>
    </row>
    <row r="32" spans="2:26" s="81" customFormat="1" ht="12.75" customHeight="1">
      <c r="B32" s="242"/>
      <c r="C32" s="164">
        <f t="shared" si="3"/>
        <v>10</v>
      </c>
      <c r="D32" s="89"/>
      <c r="E32" s="292" t="s">
        <v>62</v>
      </c>
      <c r="F32" s="90"/>
      <c r="G32" s="289"/>
      <c r="H32" s="91"/>
      <c r="I32" s="289"/>
      <c r="J32" s="143">
        <f>IF(SUM(I$15:I32)&lt;='Tax-Bands'!F$19,(I32*-'Tax-Bands'!E$19),((-'Tax-Bands'!F$19*'Tax-Bands'!E$19)-SUM(J$15:J31)))</f>
        <v>0</v>
      </c>
      <c r="K32" s="92"/>
      <c r="L32" s="289"/>
      <c r="M32" s="92"/>
      <c r="N32" s="289"/>
      <c r="O32" s="92"/>
      <c r="P32" s="289"/>
      <c r="Q32" s="30"/>
      <c r="R32" s="156">
        <f>IF((AND(SUM($G$23:$P32)&gt;0,SUM($G32:$P$34)&gt;0)),SUM($G$23:$P32)+SUM($G$15:$P$15),0)</f>
        <v>0</v>
      </c>
      <c r="S32" s="93"/>
      <c r="T32" s="93">
        <f t="shared" si="0"/>
        <v>0</v>
      </c>
      <c r="U32" s="93">
        <f>IF(E32&lt;&gt;"",ROUND(IF(E32="S",(T32*VLOOKUP(T32,'Tax-Bands'!$B$12:$F$19,4))-(VLOOKUP(T32,'Tax-Bands'!$B$12:$F$19,5)),IF(E32="M",(T32*VLOOKUP(T32,'Tax-Bands'!$H$12:$L$19,4))-(VLOOKUP(T32,'Tax-Bands'!$H$12:$L$19,5)),IF(E32="P",(T32*VLOOKUP(T32,'Tax-Bands'!$N$12:$R$19,4))-(VLOOKUP(T32,'Tax-Bands'!$N$12:$R$19,5)),"Tax Rate Error"))),0),"")</f>
        <v>0</v>
      </c>
      <c r="V32" s="93">
        <f t="shared" si="1"/>
        <v>0</v>
      </c>
      <c r="W32" s="93">
        <f>IF(V32&lt;&gt;"",IF(R32&gt;0,SUM($Y$22:$Y31)+$Y$15,0),"")</f>
        <v>0</v>
      </c>
      <c r="X32" s="93"/>
      <c r="Y32" s="288">
        <f t="shared" si="2"/>
        <v>0</v>
      </c>
      <c r="Z32" s="243"/>
    </row>
    <row r="33" spans="2:26" s="81" customFormat="1" ht="12.75" customHeight="1">
      <c r="B33" s="242"/>
      <c r="C33" s="164">
        <f t="shared" si="3"/>
        <v>11</v>
      </c>
      <c r="D33" s="89"/>
      <c r="E33" s="292" t="s">
        <v>62</v>
      </c>
      <c r="F33" s="90"/>
      <c r="G33" s="289"/>
      <c r="H33" s="91"/>
      <c r="I33" s="289"/>
      <c r="J33" s="143">
        <f>IF(SUM(I$15:I33)&lt;='Tax-Bands'!F$19,(I33*-'Tax-Bands'!E$19),((-'Tax-Bands'!F$19*'Tax-Bands'!E$19)-SUM(J$15:J32)))</f>
        <v>0</v>
      </c>
      <c r="K33" s="92"/>
      <c r="L33" s="289"/>
      <c r="M33" s="92"/>
      <c r="N33" s="289"/>
      <c r="O33" s="92"/>
      <c r="P33" s="289"/>
      <c r="Q33" s="30"/>
      <c r="R33" s="156">
        <f>IF((AND(SUM($G$23:$P33)&gt;0,SUM($G33:$P$34)&gt;0)),SUM($G$23:$P33)+SUM($G$15:$P$15),0)</f>
        <v>0</v>
      </c>
      <c r="S33" s="93"/>
      <c r="T33" s="93">
        <f t="shared" si="0"/>
        <v>0</v>
      </c>
      <c r="U33" s="93">
        <f>IF(E33&lt;&gt;"",ROUND(IF(E33="S",(T33*VLOOKUP(T33,'Tax-Bands'!$B$12:$F$19,4))-(VLOOKUP(T33,'Tax-Bands'!$B$12:$F$19,5)),IF(E33="M",(T33*VLOOKUP(T33,'Tax-Bands'!$H$12:$L$19,4))-(VLOOKUP(T33,'Tax-Bands'!$H$12:$L$19,5)),IF(E33="P",(T33*VLOOKUP(T33,'Tax-Bands'!$N$12:$R$19,4))-(VLOOKUP(T33,'Tax-Bands'!$N$12:$R$19,5)),"Tax Rate Error"))),0),"")</f>
        <v>0</v>
      </c>
      <c r="V33" s="93">
        <f t="shared" si="1"/>
        <v>0</v>
      </c>
      <c r="W33" s="93">
        <f>IF(V33&lt;&gt;"",IF(R33&gt;0,SUM($Y$22:$Y32)+$Y$15,0),"")</f>
        <v>0</v>
      </c>
      <c r="X33" s="93"/>
      <c r="Y33" s="288">
        <f t="shared" si="2"/>
        <v>0</v>
      </c>
      <c r="Z33" s="243"/>
    </row>
    <row r="34" spans="2:26" s="81" customFormat="1" ht="12.75" customHeight="1">
      <c r="B34" s="242"/>
      <c r="C34" s="164">
        <f t="shared" si="3"/>
        <v>12</v>
      </c>
      <c r="D34" s="89"/>
      <c r="E34" s="292" t="s">
        <v>62</v>
      </c>
      <c r="F34" s="90"/>
      <c r="G34" s="289"/>
      <c r="H34" s="91"/>
      <c r="I34" s="289"/>
      <c r="J34" s="143">
        <f>IF(SUM(I$15:I34)&lt;='Tax-Bands'!F$19,(I34*-'Tax-Bands'!E$19),((-'Tax-Bands'!F$19*'Tax-Bands'!E$19)-SUM(J$15:J33)))</f>
        <v>0</v>
      </c>
      <c r="K34" s="92"/>
      <c r="L34" s="289"/>
      <c r="M34" s="92"/>
      <c r="N34" s="289"/>
      <c r="O34" s="92"/>
      <c r="P34" s="289"/>
      <c r="Q34" s="30"/>
      <c r="R34" s="156">
        <f>IF((AND(SUM($G$23:$P34)&gt;0,SUM($G34:$P$34)&gt;0)),SUM($G$23:$P34)+SUM($G$15:$P$15),0)</f>
        <v>0</v>
      </c>
      <c r="S34" s="93"/>
      <c r="T34" s="93">
        <f t="shared" si="0"/>
        <v>0</v>
      </c>
      <c r="U34" s="93">
        <f>IF(E34&lt;&gt;"",ROUND(IF(E34="S",(T34*VLOOKUP(T34,'Tax-Bands'!$B$12:$F$19,4))-(VLOOKUP(T34,'Tax-Bands'!$B$12:$F$19,5)),IF(E34="M",(T34*VLOOKUP(T34,'Tax-Bands'!$H$12:$L$19,4))-(VLOOKUP(T34,'Tax-Bands'!$H$12:$L$19,5)),IF(E34="P",(T34*VLOOKUP(T34,'Tax-Bands'!$N$12:$R$19,4))-(VLOOKUP(T34,'Tax-Bands'!$N$12:$R$19,5)),"Tax Rate Error"))),0),"")</f>
        <v>0</v>
      </c>
      <c r="V34" s="93">
        <f t="shared" si="1"/>
        <v>0</v>
      </c>
      <c r="W34" s="93">
        <f>IF(V34&lt;&gt;"",IF(R34&gt;0,SUM($Y$22:$Y33)+$Y$15,0),"")</f>
        <v>0</v>
      </c>
      <c r="X34" s="93"/>
      <c r="Y34" s="288">
        <f t="shared" si="2"/>
        <v>0</v>
      </c>
      <c r="Z34" s="243"/>
    </row>
    <row r="35" spans="2:26" ht="4.5" customHeight="1">
      <c r="B35" s="239"/>
      <c r="C35" s="42"/>
      <c r="D35" s="42"/>
      <c r="E35" s="43"/>
      <c r="F35" s="40"/>
      <c r="G35" s="151"/>
      <c r="H35" s="44"/>
      <c r="I35" s="45"/>
      <c r="J35" s="45"/>
      <c r="K35" s="45"/>
      <c r="L35" s="45"/>
      <c r="M35" s="45"/>
      <c r="N35" s="45"/>
      <c r="O35" s="45"/>
      <c r="P35" s="45"/>
      <c r="Q35" s="28"/>
      <c r="R35" s="41"/>
      <c r="S35" s="41"/>
      <c r="T35" s="46"/>
      <c r="U35" s="41"/>
      <c r="V35" s="41"/>
      <c r="W35" s="41"/>
      <c r="X35" s="41"/>
      <c r="Y35" s="150"/>
      <c r="Z35" s="244"/>
    </row>
    <row r="36" spans="2:26" ht="11.25">
      <c r="B36" s="239"/>
      <c r="C36" s="157" t="s">
        <v>13</v>
      </c>
      <c r="D36" s="42"/>
      <c r="E36" s="158"/>
      <c r="F36" s="158"/>
      <c r="G36" s="159">
        <f>SUM(G23:G34)</f>
        <v>0</v>
      </c>
      <c r="H36" s="159"/>
      <c r="I36" s="159">
        <f>SUM(I23:I34)</f>
        <v>0</v>
      </c>
      <c r="J36" s="160">
        <f>SUM(J23:J34)</f>
        <v>0</v>
      </c>
      <c r="K36" s="159"/>
      <c r="L36" s="159">
        <f>SUM(L23:L34)</f>
        <v>0</v>
      </c>
      <c r="M36" s="159"/>
      <c r="N36" s="159">
        <f>SUM(N23:N34)</f>
        <v>0</v>
      </c>
      <c r="O36" s="159"/>
      <c r="P36" s="159">
        <f>SUM(P23:P34)</f>
        <v>0</v>
      </c>
      <c r="Q36" s="28"/>
      <c r="R36" s="46"/>
      <c r="S36" s="46"/>
      <c r="T36" s="46"/>
      <c r="U36" s="41"/>
      <c r="V36" s="41"/>
      <c r="W36" s="47"/>
      <c r="X36" s="47"/>
      <c r="Y36" s="46"/>
      <c r="Z36" s="244"/>
    </row>
    <row r="37" spans="2:26" ht="3.75" customHeight="1">
      <c r="B37" s="245"/>
      <c r="C37" s="246"/>
      <c r="D37" s="247"/>
      <c r="E37" s="248"/>
      <c r="F37" s="248"/>
      <c r="G37" s="249"/>
      <c r="H37" s="250"/>
      <c r="I37" s="251"/>
      <c r="J37" s="251"/>
      <c r="K37" s="251"/>
      <c r="L37" s="251"/>
      <c r="M37" s="251"/>
      <c r="N37" s="251"/>
      <c r="O37" s="251"/>
      <c r="P37" s="251"/>
      <c r="Q37" s="252"/>
      <c r="R37" s="253"/>
      <c r="S37" s="253"/>
      <c r="T37" s="253"/>
      <c r="U37" s="254"/>
      <c r="V37" s="254"/>
      <c r="W37" s="255"/>
      <c r="X37" s="255"/>
      <c r="Y37" s="253"/>
      <c r="Z37" s="256"/>
    </row>
    <row r="38" spans="2:26" s="59" customFormat="1" ht="9.75" customHeight="1">
      <c r="B38" s="48"/>
      <c r="C38" s="49"/>
      <c r="D38" s="50"/>
      <c r="E38" s="51"/>
      <c r="F38" s="51"/>
      <c r="G38" s="52"/>
      <c r="H38" s="53"/>
      <c r="I38" s="54"/>
      <c r="J38" s="54"/>
      <c r="K38" s="54"/>
      <c r="L38" s="54"/>
      <c r="M38" s="54"/>
      <c r="N38" s="54"/>
      <c r="O38" s="54"/>
      <c r="P38" s="54"/>
      <c r="Q38" s="55"/>
      <c r="R38" s="56"/>
      <c r="S38" s="56"/>
      <c r="T38" s="56"/>
      <c r="U38" s="57"/>
      <c r="V38" s="57"/>
      <c r="W38" s="58"/>
      <c r="X38" s="58"/>
      <c r="Y38" s="56"/>
      <c r="Z38" s="25"/>
    </row>
    <row r="39" spans="2:26" s="59" customFormat="1" ht="11.25">
      <c r="B39" s="257"/>
      <c r="C39" s="258" t="s">
        <v>32</v>
      </c>
      <c r="D39" s="259"/>
      <c r="E39" s="260"/>
      <c r="F39" s="261" t="str">
        <f>Currency</f>
        <v>€</v>
      </c>
      <c r="G39" s="262">
        <f>G36+I36</f>
        <v>0</v>
      </c>
      <c r="H39" s="161"/>
      <c r="I39" s="162"/>
      <c r="J39" s="162"/>
      <c r="K39" s="162"/>
      <c r="L39" s="263" t="s">
        <v>17</v>
      </c>
      <c r="M39" s="262"/>
      <c r="N39" s="264"/>
      <c r="O39" s="265" t="str">
        <f>Currency</f>
        <v>€</v>
      </c>
      <c r="P39" s="266">
        <f>SUM(L36:P36)</f>
        <v>0</v>
      </c>
      <c r="Q39" s="163"/>
      <c r="R39" s="267" t="s">
        <v>33</v>
      </c>
      <c r="S39" s="264"/>
      <c r="T39" s="264"/>
      <c r="U39" s="264"/>
      <c r="V39" s="264"/>
      <c r="W39" s="268"/>
      <c r="X39" s="261" t="str">
        <f>Currency</f>
        <v>€</v>
      </c>
      <c r="Y39" s="269">
        <f>SUM(Y23:Y35)</f>
        <v>0</v>
      </c>
      <c r="Z39" s="270"/>
    </row>
    <row r="40" spans="2:26" s="59" customFormat="1" ht="11.25">
      <c r="B40" s="293"/>
      <c r="C40" s="294"/>
      <c r="D40" s="295"/>
      <c r="E40" s="296"/>
      <c r="F40" s="297">
        <f>IF(Dual_Display="Yes",IF(F39="Lm","€","Lm"),"")</f>
      </c>
      <c r="G40" s="298">
        <f>IF(Dual_Display="Yes",IF(Currency="Lm",G39/Exchange_Rate,G39*Exchange_Rate),"")</f>
      </c>
      <c r="H40" s="299"/>
      <c r="I40" s="299"/>
      <c r="J40" s="299"/>
      <c r="K40" s="299"/>
      <c r="L40" s="300"/>
      <c r="M40" s="298"/>
      <c r="N40" s="301"/>
      <c r="O40" s="297">
        <f>IF(Dual_Display="Yes",IF(O39="Lm","€","Lm"),"")</f>
      </c>
      <c r="P40" s="298">
        <f>IF(Dual_Display="Yes",IF(Currency="Lm",P39/Exchange_Rate,P39*Exchange_Rate),"")</f>
      </c>
      <c r="Q40" s="302"/>
      <c r="R40" s="303"/>
      <c r="S40" s="297"/>
      <c r="T40" s="297"/>
      <c r="U40" s="297"/>
      <c r="V40" s="297"/>
      <c r="W40" s="296"/>
      <c r="X40" s="297">
        <f>IF(Dual_Display="Yes",IF(X39="Lm","€","Lm"),"")</f>
      </c>
      <c r="Y40" s="298">
        <f>IF(Dual_Display="Yes",IF(Currency="Lm",Y39/Exchange_Rate,Y39*Exchange_Rate),"")</f>
      </c>
      <c r="Z40" s="304"/>
    </row>
    <row r="41" ht="11.25">
      <c r="Z41" s="3"/>
    </row>
  </sheetData>
  <sheetProtection password="EBB7" sheet="1"/>
  <mergeCells count="7">
    <mergeCell ref="Z2:Z8"/>
    <mergeCell ref="X2:X8"/>
    <mergeCell ref="A1:D3"/>
    <mergeCell ref="I21:J21"/>
    <mergeCell ref="I12:J12"/>
    <mergeCell ref="I13:J13"/>
    <mergeCell ref="I20:J20"/>
  </mergeCells>
  <conditionalFormatting sqref="P37:P38 L37:L38 N37:N38 G37:G38 I40 I37:I38">
    <cfRule type="cellIs" priority="2" dxfId="5" operator="lessThan" stopIfTrue="1">
      <formula>0</formula>
    </cfRule>
  </conditionalFormatting>
  <conditionalFormatting sqref="P23:P34 N23:N34 L23:L34 I23:I34 L15 N15 P15 Y15 G15 I15 G23:G34">
    <cfRule type="cellIs" priority="8" dxfId="5" operator="lessThan" stopIfTrue="1">
      <formula>0</formula>
    </cfRule>
    <cfRule type="expression" priority="9" dxfId="4" stopIfTrue="1">
      <formula>Tax_Year&lt;Euro_Year</formula>
    </cfRule>
  </conditionalFormatting>
  <conditionalFormatting sqref="E23:E34">
    <cfRule type="expression" priority="1" dxfId="3" stopIfTrue="1">
      <formula>AND(E23="P",Tax_Year&lt;2012)</formula>
    </cfRule>
  </conditionalFormatting>
  <dataValidations count="1">
    <dataValidation type="list" allowBlank="1" showInputMessage="1" showErrorMessage="1" sqref="E23:E34">
      <formula1>"S,M,P"</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AA42"/>
  <sheetViews>
    <sheetView showGridLines="0" zoomScalePageLayoutView="0" workbookViewId="0" topLeftCell="A1">
      <selection activeCell="G23" sqref="G23"/>
    </sheetView>
  </sheetViews>
  <sheetFormatPr defaultColWidth="9.140625" defaultRowHeight="12.75"/>
  <cols>
    <col min="1" max="1" width="1.57421875" style="4" customWidth="1"/>
    <col min="2" max="2" width="1.421875" style="4" customWidth="1"/>
    <col min="3" max="3" width="5.57421875" style="2" customWidth="1"/>
    <col min="4" max="4" width="0.5625" style="2" customWidth="1"/>
    <col min="5" max="5" width="5.00390625" style="2" customWidth="1"/>
    <col min="6" max="6" width="4.28125" style="2" customWidth="1"/>
    <col min="7" max="7" width="10.140625" style="3" customWidth="1"/>
    <col min="8" max="8" width="3.140625" style="3" customWidth="1"/>
    <col min="9" max="9" width="8.28125" style="3" customWidth="1"/>
    <col min="10" max="10" width="8.57421875" style="3" customWidth="1"/>
    <col min="11" max="11" width="3.57421875" style="3" customWidth="1"/>
    <col min="12" max="12" width="7.8515625" style="3" customWidth="1"/>
    <col min="13" max="13" width="1.28515625" style="3" customWidth="1"/>
    <col min="14" max="14" width="7.7109375" style="3" customWidth="1"/>
    <col min="15" max="15" width="1.28515625" style="3" customWidth="1"/>
    <col min="16" max="16" width="7.7109375" style="3" customWidth="1"/>
    <col min="17" max="17" width="3.28125" style="3" customWidth="1"/>
    <col min="18" max="18" width="8.7109375" style="3" customWidth="1"/>
    <col min="19" max="19" width="0.42578125" style="3" customWidth="1"/>
    <col min="20" max="20" width="7.28125" style="3" hidden="1" customWidth="1"/>
    <col min="21" max="23" width="9.28125" style="3" hidden="1" customWidth="1"/>
    <col min="24" max="24" width="2.00390625" style="3" customWidth="1"/>
    <col min="25" max="25" width="8.8515625" style="9" customWidth="1"/>
    <col min="26" max="26" width="3.28125" style="4" customWidth="1"/>
    <col min="27" max="27" width="1.57421875" style="4" customWidth="1"/>
    <col min="28" max="16384" width="9.140625" style="4" customWidth="1"/>
  </cols>
  <sheetData>
    <row r="1" spans="1:26" s="24" customFormat="1" ht="5.25" customHeight="1">
      <c r="A1" s="311" t="s">
        <v>45</v>
      </c>
      <c r="B1" s="311"/>
      <c r="C1" s="311"/>
      <c r="D1" s="311"/>
      <c r="E1" s="276"/>
      <c r="F1" s="276"/>
      <c r="G1" s="277"/>
      <c r="H1" s="22"/>
      <c r="I1" s="22"/>
      <c r="J1" s="22"/>
      <c r="K1" s="22"/>
      <c r="L1" s="22"/>
      <c r="M1" s="22"/>
      <c r="N1" s="22"/>
      <c r="O1" s="22"/>
      <c r="P1" s="22"/>
      <c r="Q1" s="22"/>
      <c r="R1" s="21"/>
      <c r="S1" s="21"/>
      <c r="T1" s="21"/>
      <c r="U1" s="21"/>
      <c r="V1" s="21"/>
      <c r="W1" s="21"/>
      <c r="X1" s="21"/>
      <c r="Y1" s="21"/>
      <c r="Z1" s="23"/>
    </row>
    <row r="2" spans="1:26" s="73" customFormat="1" ht="10.5" customHeight="1">
      <c r="A2" s="311"/>
      <c r="B2" s="311"/>
      <c r="C2" s="311"/>
      <c r="D2" s="311"/>
      <c r="E2" s="82" t="s">
        <v>47</v>
      </c>
      <c r="F2" s="276"/>
      <c r="H2" s="85"/>
      <c r="I2" s="85"/>
      <c r="J2" s="74"/>
      <c r="K2" s="74"/>
      <c r="L2" s="85"/>
      <c r="M2" s="85"/>
      <c r="N2" s="85"/>
      <c r="O2" s="85"/>
      <c r="P2" s="85"/>
      <c r="Q2" s="85"/>
      <c r="R2" s="70" t="s">
        <v>22</v>
      </c>
      <c r="S2" s="70"/>
      <c r="T2" s="70"/>
      <c r="U2" s="71"/>
      <c r="V2" s="70"/>
      <c r="W2" s="70"/>
      <c r="X2" s="310" t="s">
        <v>66</v>
      </c>
      <c r="Y2" s="72">
        <f>ROUND(($G$37),0)</f>
        <v>0</v>
      </c>
      <c r="Z2" s="309"/>
    </row>
    <row r="3" spans="1:26" s="73" customFormat="1" ht="10.5" customHeight="1">
      <c r="A3" s="311"/>
      <c r="B3" s="311"/>
      <c r="C3" s="311"/>
      <c r="D3" s="311"/>
      <c r="E3" s="281" t="str">
        <f>CONCATENATE(" (",Currency,") Currency Base")</f>
        <v> (€) Currency Base</v>
      </c>
      <c r="F3" s="276"/>
      <c r="G3" s="278"/>
      <c r="H3" s="85"/>
      <c r="I3" s="85"/>
      <c r="J3" s="74"/>
      <c r="K3" s="74"/>
      <c r="L3" s="74"/>
      <c r="M3" s="74"/>
      <c r="N3" s="74"/>
      <c r="O3" s="74"/>
      <c r="P3" s="74"/>
      <c r="Q3" s="74"/>
      <c r="R3" s="70" t="s">
        <v>23</v>
      </c>
      <c r="S3" s="74"/>
      <c r="T3" s="70"/>
      <c r="U3" s="71"/>
      <c r="V3" s="71"/>
      <c r="W3" s="71"/>
      <c r="X3" s="310"/>
      <c r="Y3" s="72">
        <f>J37</f>
        <v>0</v>
      </c>
      <c r="Z3" s="309"/>
    </row>
    <row r="4" spans="2:26" s="77" customFormat="1" ht="10.5" customHeight="1">
      <c r="B4" s="84" t="str">
        <f>Version</f>
        <v>FSS-v2023.1</v>
      </c>
      <c r="C4" s="199"/>
      <c r="D4" s="86"/>
      <c r="E4" s="87"/>
      <c r="F4" s="87"/>
      <c r="G4" s="79"/>
      <c r="H4" s="79"/>
      <c r="I4" s="79"/>
      <c r="J4" s="74"/>
      <c r="K4" s="74"/>
      <c r="L4" s="74"/>
      <c r="M4" s="74"/>
      <c r="N4" s="74"/>
      <c r="O4" s="74"/>
      <c r="P4" s="74"/>
      <c r="Q4" s="74"/>
      <c r="R4" s="75" t="s">
        <v>24</v>
      </c>
      <c r="S4" s="74"/>
      <c r="T4" s="70"/>
      <c r="U4" s="71"/>
      <c r="V4" s="71"/>
      <c r="W4" s="71"/>
      <c r="X4" s="310"/>
      <c r="Y4" s="76">
        <f>I37+L37</f>
        <v>0</v>
      </c>
      <c r="Z4" s="309"/>
    </row>
    <row r="5" spans="3:26" s="77" customFormat="1" ht="10.5" customHeight="1">
      <c r="C5" s="86"/>
      <c r="D5" s="86"/>
      <c r="E5" s="87"/>
      <c r="F5" s="87"/>
      <c r="G5" s="79"/>
      <c r="H5" s="79"/>
      <c r="I5" s="79"/>
      <c r="J5" s="74"/>
      <c r="K5" s="74"/>
      <c r="L5" s="74"/>
      <c r="M5" s="74"/>
      <c r="N5" s="78"/>
      <c r="O5" s="78"/>
      <c r="P5" s="78"/>
      <c r="Q5" s="78"/>
      <c r="R5" s="75" t="s">
        <v>64</v>
      </c>
      <c r="S5" s="78"/>
      <c r="T5" s="70"/>
      <c r="U5" s="71"/>
      <c r="V5" s="71"/>
      <c r="W5" s="71"/>
      <c r="X5" s="310"/>
      <c r="Y5" s="76">
        <f>N37</f>
        <v>0</v>
      </c>
      <c r="Z5" s="309"/>
    </row>
    <row r="6" spans="2:26" s="77" customFormat="1" ht="10.5" customHeight="1">
      <c r="B6" s="86"/>
      <c r="D6" s="86"/>
      <c r="E6" s="87"/>
      <c r="F6" s="87"/>
      <c r="G6" s="79"/>
      <c r="H6" s="79"/>
      <c r="I6" s="79"/>
      <c r="J6" s="74"/>
      <c r="K6" s="74"/>
      <c r="L6" s="74"/>
      <c r="M6" s="74"/>
      <c r="N6" s="74"/>
      <c r="O6" s="74"/>
      <c r="P6" s="74"/>
      <c r="Q6" s="74"/>
      <c r="R6" s="75" t="s">
        <v>65</v>
      </c>
      <c r="S6" s="74"/>
      <c r="T6" s="70"/>
      <c r="U6" s="71"/>
      <c r="V6" s="71"/>
      <c r="W6" s="71"/>
      <c r="X6" s="310"/>
      <c r="Y6" s="76">
        <f>P37</f>
        <v>0</v>
      </c>
      <c r="Z6" s="309"/>
    </row>
    <row r="7" spans="2:26" s="77" customFormat="1" ht="10.5" customHeight="1">
      <c r="B7" s="88"/>
      <c r="C7" s="86"/>
      <c r="D7" s="74"/>
      <c r="E7" s="74"/>
      <c r="F7" s="74"/>
      <c r="G7" s="74"/>
      <c r="H7" s="74"/>
      <c r="I7" s="74"/>
      <c r="J7" s="74"/>
      <c r="K7" s="74"/>
      <c r="L7" s="74"/>
      <c r="M7" s="74"/>
      <c r="N7" s="74"/>
      <c r="O7" s="74"/>
      <c r="P7" s="74"/>
      <c r="Q7" s="74"/>
      <c r="R7" s="70" t="s">
        <v>25</v>
      </c>
      <c r="S7" s="71"/>
      <c r="T7" s="70"/>
      <c r="U7" s="71"/>
      <c r="V7" s="70"/>
      <c r="W7" s="70"/>
      <c r="X7" s="310"/>
      <c r="Y7" s="72">
        <f>Y2+Y4+Y5+Y6+Y3</f>
        <v>0</v>
      </c>
      <c r="Z7" s="309"/>
    </row>
    <row r="8" spans="2:26" s="77" customFormat="1" ht="10.5" customHeight="1">
      <c r="B8" s="279" t="str">
        <f>CONCATENATE(C35," Pay Periods of Year")</f>
        <v>13 Pay Periods of Year</v>
      </c>
      <c r="D8" s="86"/>
      <c r="E8" s="87"/>
      <c r="F8" s="87"/>
      <c r="G8" s="79"/>
      <c r="H8" s="79"/>
      <c r="I8" s="79"/>
      <c r="J8" s="74"/>
      <c r="K8" s="74"/>
      <c r="L8" s="79"/>
      <c r="M8" s="79"/>
      <c r="N8" s="145"/>
      <c r="O8" s="145"/>
      <c r="P8" s="145"/>
      <c r="Q8" s="145"/>
      <c r="R8" s="146" t="s">
        <v>26</v>
      </c>
      <c r="S8" s="145"/>
      <c r="T8" s="146"/>
      <c r="U8" s="145"/>
      <c r="V8" s="146"/>
      <c r="W8" s="146"/>
      <c r="X8" s="310"/>
      <c r="Y8" s="147">
        <f>($Y$40)</f>
        <v>0</v>
      </c>
      <c r="Z8" s="309"/>
    </row>
    <row r="9" spans="3:25" ht="12">
      <c r="C9" s="12"/>
      <c r="D9" s="12"/>
      <c r="E9" s="13"/>
      <c r="F9" s="13"/>
      <c r="G9" s="14"/>
      <c r="H9" s="14"/>
      <c r="I9" s="14"/>
      <c r="J9" s="14"/>
      <c r="K9" s="14"/>
      <c r="L9" s="14"/>
      <c r="M9" s="14"/>
      <c r="N9" s="14"/>
      <c r="O9" s="14"/>
      <c r="P9" s="14"/>
      <c r="Q9" s="14"/>
      <c r="R9" s="14"/>
      <c r="S9" s="14"/>
      <c r="T9" s="14"/>
      <c r="U9" s="14"/>
      <c r="V9" s="14"/>
      <c r="W9" s="14"/>
      <c r="X9" s="14"/>
      <c r="Y9" s="15"/>
    </row>
    <row r="10" spans="2:27" s="81" customFormat="1" ht="12">
      <c r="B10" s="221"/>
      <c r="C10" s="222" t="s">
        <v>39</v>
      </c>
      <c r="D10" s="223"/>
      <c r="E10" s="223"/>
      <c r="F10" s="223"/>
      <c r="G10" s="223"/>
      <c r="H10" s="223"/>
      <c r="I10" s="223"/>
      <c r="J10" s="223"/>
      <c r="K10" s="223"/>
      <c r="L10" s="223"/>
      <c r="M10" s="223"/>
      <c r="N10" s="223"/>
      <c r="O10" s="223"/>
      <c r="P10" s="223"/>
      <c r="Q10" s="223"/>
      <c r="R10" s="223"/>
      <c r="S10" s="223"/>
      <c r="T10" s="223"/>
      <c r="U10" s="223"/>
      <c r="V10" s="223"/>
      <c r="W10" s="223"/>
      <c r="X10" s="223"/>
      <c r="Y10" s="223"/>
      <c r="Z10" s="224"/>
      <c r="AA10" s="80"/>
    </row>
    <row r="11" spans="2:27" ht="6.75" customHeight="1">
      <c r="B11" s="225"/>
      <c r="C11" s="201"/>
      <c r="D11" s="201"/>
      <c r="E11" s="201"/>
      <c r="F11" s="201"/>
      <c r="G11" s="201"/>
      <c r="H11" s="201"/>
      <c r="I11" s="201"/>
      <c r="J11" s="201"/>
      <c r="K11" s="201"/>
      <c r="L11" s="201"/>
      <c r="M11" s="201"/>
      <c r="N11" s="201"/>
      <c r="O11" s="201"/>
      <c r="P11" s="201"/>
      <c r="Q11" s="201"/>
      <c r="R11" s="206"/>
      <c r="S11" s="206"/>
      <c r="T11" s="206"/>
      <c r="U11" s="206"/>
      <c r="V11" s="206"/>
      <c r="W11" s="206"/>
      <c r="X11" s="206"/>
      <c r="Y11" s="207"/>
      <c r="Z11" s="226"/>
      <c r="AA11" s="11"/>
    </row>
    <row r="12" spans="2:26" s="18" customFormat="1" ht="11.25">
      <c r="B12" s="227"/>
      <c r="C12" s="202"/>
      <c r="D12" s="202"/>
      <c r="E12" s="203"/>
      <c r="F12" s="203"/>
      <c r="G12" s="306" t="str">
        <f>Currency</f>
        <v>€</v>
      </c>
      <c r="H12" s="219"/>
      <c r="I12" s="313" t="str">
        <f>CONCATENATE("Cash (",Currency,")")</f>
        <v>Cash (€)</v>
      </c>
      <c r="J12" s="313"/>
      <c r="K12" s="208"/>
      <c r="L12" s="273"/>
      <c r="M12" s="273"/>
      <c r="N12" s="274" t="str">
        <f>CONCATENATE("Non Cash (",Currency,")")</f>
        <v>Non Cash (€)</v>
      </c>
      <c r="O12" s="275"/>
      <c r="P12" s="275"/>
      <c r="Q12" s="209"/>
      <c r="R12" s="210"/>
      <c r="S12" s="210"/>
      <c r="T12" s="210"/>
      <c r="U12" s="210"/>
      <c r="V12" s="210"/>
      <c r="W12" s="210"/>
      <c r="X12" s="210"/>
      <c r="Y12" s="306" t="str">
        <f>Currency</f>
        <v>€</v>
      </c>
      <c r="Z12" s="228"/>
    </row>
    <row r="13" spans="2:26" s="5" customFormat="1" ht="25.5" customHeight="1">
      <c r="B13" s="225"/>
      <c r="C13" s="201"/>
      <c r="D13" s="201"/>
      <c r="E13" s="201"/>
      <c r="F13" s="201"/>
      <c r="G13" s="271" t="s">
        <v>16</v>
      </c>
      <c r="H13" s="220"/>
      <c r="I13" s="312" t="s">
        <v>18</v>
      </c>
      <c r="J13" s="312"/>
      <c r="K13" s="217"/>
      <c r="L13" s="305" t="s">
        <v>19</v>
      </c>
      <c r="M13" s="218"/>
      <c r="N13" s="305" t="s">
        <v>20</v>
      </c>
      <c r="O13" s="218"/>
      <c r="P13" s="305" t="s">
        <v>21</v>
      </c>
      <c r="Q13" s="211"/>
      <c r="R13" s="206"/>
      <c r="S13" s="213"/>
      <c r="T13" s="206"/>
      <c r="U13" s="206"/>
      <c r="V13" s="206"/>
      <c r="W13" s="206"/>
      <c r="X13" s="214"/>
      <c r="Y13" s="305" t="s">
        <v>27</v>
      </c>
      <c r="Z13" s="228"/>
    </row>
    <row r="14" spans="2:26" s="5" customFormat="1" ht="4.5" customHeight="1">
      <c r="B14" s="225"/>
      <c r="C14" s="201"/>
      <c r="D14" s="201"/>
      <c r="E14" s="201"/>
      <c r="F14" s="201"/>
      <c r="G14" s="200"/>
      <c r="H14" s="201"/>
      <c r="I14" s="200"/>
      <c r="J14" s="200"/>
      <c r="K14" s="201"/>
      <c r="L14" s="200"/>
      <c r="M14" s="201"/>
      <c r="N14" s="200"/>
      <c r="O14" s="201"/>
      <c r="P14" s="200"/>
      <c r="Q14" s="201"/>
      <c r="R14" s="201"/>
      <c r="S14" s="201"/>
      <c r="T14" s="201"/>
      <c r="U14" s="201"/>
      <c r="V14" s="201"/>
      <c r="W14" s="201"/>
      <c r="X14" s="201"/>
      <c r="Y14" s="216"/>
      <c r="Z14" s="229"/>
    </row>
    <row r="15" spans="2:27" ht="12">
      <c r="B15" s="225"/>
      <c r="C15" s="201"/>
      <c r="D15" s="201"/>
      <c r="E15" s="204"/>
      <c r="F15" s="205"/>
      <c r="G15" s="280"/>
      <c r="H15" s="201"/>
      <c r="I15" s="280"/>
      <c r="J15" s="144">
        <f>IF((I15)&lt;='Tax-Bands'!F19,(I15*-'Tax-Bands'!E19),('Tax-Bands'!F19*-'Tax-Bands'!E19))</f>
        <v>0</v>
      </c>
      <c r="K15" s="212"/>
      <c r="L15" s="280"/>
      <c r="M15" s="212"/>
      <c r="N15" s="280"/>
      <c r="O15" s="212"/>
      <c r="P15" s="280"/>
      <c r="Q15" s="201"/>
      <c r="R15" s="206"/>
      <c r="S15" s="206"/>
      <c r="T15" s="206"/>
      <c r="U15" s="206"/>
      <c r="V15" s="206"/>
      <c r="W15" s="206"/>
      <c r="X15" s="215"/>
      <c r="Y15" s="282"/>
      <c r="Z15" s="226"/>
      <c r="AA15" s="11"/>
    </row>
    <row r="16" spans="2:27" ht="7.5" customHeight="1">
      <c r="B16" s="230"/>
      <c r="C16" s="231"/>
      <c r="D16" s="231"/>
      <c r="E16" s="231"/>
      <c r="F16" s="231"/>
      <c r="G16" s="231"/>
      <c r="H16" s="231"/>
      <c r="I16" s="231"/>
      <c r="J16" s="231"/>
      <c r="K16" s="231"/>
      <c r="L16" s="231"/>
      <c r="M16" s="231"/>
      <c r="N16" s="231"/>
      <c r="O16" s="231"/>
      <c r="P16" s="231"/>
      <c r="Q16" s="231"/>
      <c r="R16" s="232"/>
      <c r="S16" s="232"/>
      <c r="T16" s="232"/>
      <c r="U16" s="232"/>
      <c r="V16" s="232"/>
      <c r="W16" s="232"/>
      <c r="X16" s="232"/>
      <c r="Y16" s="233"/>
      <c r="Z16" s="234"/>
      <c r="AA16" s="11"/>
    </row>
    <row r="17" spans="3:27" ht="12">
      <c r="C17" s="10"/>
      <c r="D17" s="10"/>
      <c r="E17" s="8"/>
      <c r="F17" s="8"/>
      <c r="G17" s="6"/>
      <c r="H17" s="6"/>
      <c r="I17" s="6"/>
      <c r="J17" s="6"/>
      <c r="K17" s="6"/>
      <c r="L17" s="6"/>
      <c r="M17" s="6"/>
      <c r="N17" s="6"/>
      <c r="O17" s="6"/>
      <c r="P17" s="6"/>
      <c r="Q17" s="6"/>
      <c r="R17" s="7"/>
      <c r="S17" s="7"/>
      <c r="T17" s="7"/>
      <c r="U17" s="7"/>
      <c r="V17" s="7"/>
      <c r="W17" s="7"/>
      <c r="X17" s="7"/>
      <c r="Y17" s="148"/>
      <c r="Z17" s="7"/>
      <c r="AA17" s="11"/>
    </row>
    <row r="18" spans="2:27" s="81" customFormat="1" ht="12">
      <c r="B18" s="235"/>
      <c r="C18" s="236" t="s">
        <v>3</v>
      </c>
      <c r="D18" s="237"/>
      <c r="E18" s="237"/>
      <c r="F18" s="237"/>
      <c r="G18" s="237"/>
      <c r="H18" s="237"/>
      <c r="I18" s="237"/>
      <c r="J18" s="237"/>
      <c r="K18" s="237"/>
      <c r="L18" s="237"/>
      <c r="M18" s="237"/>
      <c r="N18" s="237"/>
      <c r="O18" s="237"/>
      <c r="P18" s="237"/>
      <c r="Q18" s="237"/>
      <c r="R18" s="237"/>
      <c r="S18" s="237"/>
      <c r="T18" s="237"/>
      <c r="U18" s="237"/>
      <c r="V18" s="237"/>
      <c r="W18" s="237"/>
      <c r="X18" s="237"/>
      <c r="Y18" s="237"/>
      <c r="Z18" s="238"/>
      <c r="AA18" s="80"/>
    </row>
    <row r="19" spans="2:26" s="5" customFormat="1" ht="9.75">
      <c r="B19" s="239"/>
      <c r="C19" s="26"/>
      <c r="D19" s="26"/>
      <c r="E19" s="27"/>
      <c r="F19" s="27"/>
      <c r="G19" s="28"/>
      <c r="H19" s="28"/>
      <c r="I19" s="28"/>
      <c r="J19" s="28"/>
      <c r="K19" s="28"/>
      <c r="L19" s="28"/>
      <c r="M19" s="28"/>
      <c r="N19" s="28"/>
      <c r="O19" s="28"/>
      <c r="P19" s="28"/>
      <c r="Q19" s="28"/>
      <c r="R19" s="29"/>
      <c r="S19" s="29"/>
      <c r="T19" s="29"/>
      <c r="U19" s="29"/>
      <c r="V19" s="29"/>
      <c r="W19" s="29"/>
      <c r="X19" s="29"/>
      <c r="Y19" s="149"/>
      <c r="Z19" s="240"/>
    </row>
    <row r="20" spans="2:26" s="18" customFormat="1" ht="11.25" customHeight="1">
      <c r="B20" s="239"/>
      <c r="C20" s="26"/>
      <c r="D20" s="26"/>
      <c r="E20" s="27"/>
      <c r="F20" s="27"/>
      <c r="G20" s="306" t="str">
        <f>Currency</f>
        <v>€</v>
      </c>
      <c r="H20" s="152"/>
      <c r="I20" s="313" t="str">
        <f>CONCATENATE("Cash (",Currency,")")</f>
        <v>Cash (€)</v>
      </c>
      <c r="J20" s="313"/>
      <c r="K20" s="153"/>
      <c r="L20" s="284"/>
      <c r="M20" s="285"/>
      <c r="N20" s="284" t="str">
        <f>CONCATENATE("Non Cash (",Currency,")")</f>
        <v>Non Cash (€)</v>
      </c>
      <c r="O20" s="285"/>
      <c r="P20" s="285"/>
      <c r="Q20" s="152"/>
      <c r="R20" s="306" t="str">
        <f>Currency</f>
        <v>€</v>
      </c>
      <c r="S20" s="154"/>
      <c r="T20" s="154"/>
      <c r="U20" s="154"/>
      <c r="V20" s="154"/>
      <c r="W20" s="154"/>
      <c r="X20" s="154"/>
      <c r="Y20" s="286" t="str">
        <f>Currency</f>
        <v>€</v>
      </c>
      <c r="Z20" s="240"/>
    </row>
    <row r="21" spans="2:26" s="5" customFormat="1" ht="25.5" customHeight="1">
      <c r="B21" s="239"/>
      <c r="C21" s="305" t="s">
        <v>11</v>
      </c>
      <c r="D21" s="305"/>
      <c r="E21" s="305" t="s">
        <v>63</v>
      </c>
      <c r="F21" s="34"/>
      <c r="G21" s="271" t="s">
        <v>10</v>
      </c>
      <c r="H21" s="30"/>
      <c r="I21" s="312" t="s">
        <v>18</v>
      </c>
      <c r="J21" s="312"/>
      <c r="K21" s="31"/>
      <c r="L21" s="305" t="s">
        <v>19</v>
      </c>
      <c r="M21" s="218"/>
      <c r="N21" s="305" t="s">
        <v>20</v>
      </c>
      <c r="O21" s="218"/>
      <c r="P21" s="305" t="s">
        <v>21</v>
      </c>
      <c r="Q21" s="30"/>
      <c r="R21" s="291" t="s">
        <v>15</v>
      </c>
      <c r="S21" s="32"/>
      <c r="T21" s="33" t="s">
        <v>14</v>
      </c>
      <c r="U21" s="33" t="s">
        <v>9</v>
      </c>
      <c r="V21" s="33" t="s">
        <v>8</v>
      </c>
      <c r="W21" s="33" t="s">
        <v>7</v>
      </c>
      <c r="X21" s="33"/>
      <c r="Y21" s="290" t="s">
        <v>12</v>
      </c>
      <c r="Z21" s="240"/>
    </row>
    <row r="22" spans="2:26" s="1" customFormat="1" ht="2.25" customHeight="1">
      <c r="B22" s="239"/>
      <c r="C22" s="35"/>
      <c r="D22" s="35"/>
      <c r="E22" s="36"/>
      <c r="F22" s="37"/>
      <c r="G22" s="38"/>
      <c r="H22" s="38"/>
      <c r="I22" s="38"/>
      <c r="J22" s="38"/>
      <c r="K22" s="38"/>
      <c r="L22" s="38"/>
      <c r="M22" s="38"/>
      <c r="N22" s="38"/>
      <c r="O22" s="38"/>
      <c r="P22" s="38"/>
      <c r="Q22" s="28"/>
      <c r="R22" s="155"/>
      <c r="S22" s="39"/>
      <c r="T22" s="39"/>
      <c r="U22" s="39"/>
      <c r="V22" s="39"/>
      <c r="W22" s="39"/>
      <c r="X22" s="39"/>
      <c r="Y22" s="287"/>
      <c r="Z22" s="241"/>
    </row>
    <row r="23" spans="2:26" s="81" customFormat="1" ht="12.75" customHeight="1">
      <c r="B23" s="242"/>
      <c r="C23" s="164">
        <v>1</v>
      </c>
      <c r="D23" s="89"/>
      <c r="E23" s="292" t="s">
        <v>62</v>
      </c>
      <c r="F23" s="90"/>
      <c r="G23" s="289"/>
      <c r="H23" s="91"/>
      <c r="I23" s="289"/>
      <c r="J23" s="143">
        <f>IF(SUM(I$15:I23)&lt;='Tax-Bands'!F$19,(I23*-'Tax-Bands'!E$19),((-'Tax-Bands'!F$19*'Tax-Bands'!E$19)-SUM(J$15:J22)))</f>
        <v>0</v>
      </c>
      <c r="K23" s="92"/>
      <c r="L23" s="289"/>
      <c r="M23" s="92"/>
      <c r="N23" s="289"/>
      <c r="O23" s="92"/>
      <c r="P23" s="289"/>
      <c r="Q23" s="30"/>
      <c r="R23" s="156">
        <f>IF((AND(SUM($G$23:$P23)&gt;0,SUM($G23:$P$35)&gt;0)),SUM($G$23:$P23)+SUM($G$15:$P$15),0)</f>
        <v>0</v>
      </c>
      <c r="S23" s="93"/>
      <c r="T23" s="93">
        <f>ROUND(((R23/C23)*$C$35),0)</f>
        <v>0</v>
      </c>
      <c r="U23" s="93">
        <f>IF(E23&lt;&gt;"",ROUND(IF(E23="S",(T23*VLOOKUP(T23,'Tax-Bands'!$B$12:$F$19,4))-(VLOOKUP(T23,'Tax-Bands'!$B$12:$F$19,5)),IF(E23="M",(T23*VLOOKUP(T23,'Tax-Bands'!$H$12:$L$19,4))-(VLOOKUP(T23,'Tax-Bands'!$H$12:$L$19,5)),IF(E23="P",(T23*VLOOKUP(T23,'Tax-Bands'!$N$12:$R$19,4))-(VLOOKUP(T23,'Tax-Bands'!$N$12:$R$19,5)),"Tax Rate Error"))),0),"")</f>
        <v>0</v>
      </c>
      <c r="V23" s="93">
        <f>IF(U23&lt;&gt;"",ROUND((U23/$C$35*C23),0),"")</f>
        <v>0</v>
      </c>
      <c r="W23" s="93">
        <f>IF(V23&lt;&gt;"",IF(R23&gt;0,SUM($Y$22:$Y22)+$Y$15,0),"")</f>
        <v>0</v>
      </c>
      <c r="X23" s="93"/>
      <c r="Y23" s="288">
        <f>IF(W23&lt;&gt;"",IF((V23-W23)&gt;0,ROUND(MIN((V23-W23),SUM(G23:I23)*0.5),0),0),"")</f>
        <v>0</v>
      </c>
      <c r="Z23" s="243"/>
    </row>
    <row r="24" spans="2:26" s="81" customFormat="1" ht="12.75" customHeight="1">
      <c r="B24" s="242"/>
      <c r="C24" s="164">
        <f aca="true" t="shared" si="0" ref="C24:C35">C23+1</f>
        <v>2</v>
      </c>
      <c r="D24" s="89"/>
      <c r="E24" s="292" t="s">
        <v>62</v>
      </c>
      <c r="F24" s="90"/>
      <c r="G24" s="289"/>
      <c r="H24" s="91"/>
      <c r="I24" s="289"/>
      <c r="J24" s="143">
        <f>IF(SUM(I$15:I24)&lt;='Tax-Bands'!F$19,(I24*-'Tax-Bands'!E$19),((-'Tax-Bands'!F$19*'Tax-Bands'!E$19)-SUM(J$15:J23)))</f>
        <v>0</v>
      </c>
      <c r="K24" s="92"/>
      <c r="L24" s="289"/>
      <c r="M24" s="92"/>
      <c r="N24" s="289"/>
      <c r="O24" s="92"/>
      <c r="P24" s="289"/>
      <c r="Q24" s="30"/>
      <c r="R24" s="156">
        <f>IF((AND(SUM($G$23:$P24)&gt;0,SUM($G24:$P$35)&gt;0)),SUM($G$23:$P24)+SUM($G$15:$P$15),0)</f>
        <v>0</v>
      </c>
      <c r="S24" s="93"/>
      <c r="T24" s="93">
        <f>ROUND(((R24/C24)*$C$35),0)</f>
        <v>0</v>
      </c>
      <c r="U24" s="93">
        <f>IF(E24&lt;&gt;"",ROUND(IF(E24="S",(T24*VLOOKUP(T24,'Tax-Bands'!$B$12:$F$19,4))-(VLOOKUP(T24,'Tax-Bands'!$B$12:$F$19,5)),IF(E24="M",(T24*VLOOKUP(T24,'Tax-Bands'!$H$12:$L$19,4))-(VLOOKUP(T24,'Tax-Bands'!$H$12:$L$19,5)),IF(E24="P",(T24*VLOOKUP(T24,'Tax-Bands'!$N$12:$R$19,4))-(VLOOKUP(T24,'Tax-Bands'!$N$12:$R$19,5)),"Tax Rate Error"))),0),"")</f>
        <v>0</v>
      </c>
      <c r="V24" s="93">
        <f>IF(U24&lt;&gt;"",ROUND((U24/$C$35*C24),0),"")</f>
        <v>0</v>
      </c>
      <c r="W24" s="93">
        <f>IF(V24&lt;&gt;"",IF(R24&gt;0,SUM($Y$22:$Y23)+$Y$15,0),"")</f>
        <v>0</v>
      </c>
      <c r="X24" s="93"/>
      <c r="Y24" s="288">
        <f>IF(W24&lt;&gt;"",IF((V24-W24)&gt;0,ROUND(MIN((V24-W24),SUM(G24:I24)*0.5),0),0),"")</f>
        <v>0</v>
      </c>
      <c r="Z24" s="243"/>
    </row>
    <row r="25" spans="2:26" s="81" customFormat="1" ht="12.75" customHeight="1">
      <c r="B25" s="242"/>
      <c r="C25" s="164">
        <f t="shared" si="0"/>
        <v>3</v>
      </c>
      <c r="D25" s="89"/>
      <c r="E25" s="292" t="s">
        <v>62</v>
      </c>
      <c r="F25" s="90"/>
      <c r="G25" s="289"/>
      <c r="H25" s="91"/>
      <c r="I25" s="289"/>
      <c r="J25" s="143">
        <f>IF(SUM(I$15:I25)&lt;='Tax-Bands'!F$19,(I25*-'Tax-Bands'!E$19),((-'Tax-Bands'!F$19*'Tax-Bands'!E$19)-SUM(J$15:J24)))</f>
        <v>0</v>
      </c>
      <c r="K25" s="92"/>
      <c r="L25" s="289"/>
      <c r="M25" s="92"/>
      <c r="N25" s="289"/>
      <c r="O25" s="92"/>
      <c r="P25" s="289"/>
      <c r="Q25" s="30"/>
      <c r="R25" s="156">
        <f>IF((AND(SUM($G$23:$P25)&gt;0,SUM($G25:$P$35)&gt;0)),SUM($G$23:$P25)+SUM($G$15:$P$15),0)</f>
        <v>0</v>
      </c>
      <c r="S25" s="93"/>
      <c r="T25" s="93">
        <f aca="true" t="shared" si="1" ref="T25:T35">ROUND(((R25/C25)*$C$35),0)</f>
        <v>0</v>
      </c>
      <c r="U25" s="93">
        <f>IF(E25&lt;&gt;"",ROUND(IF(E25="S",(T25*VLOOKUP(T25,'Tax-Bands'!$B$12:$F$19,4))-(VLOOKUP(T25,'Tax-Bands'!$B$12:$F$19,5)),IF(E25="M",(T25*VLOOKUP(T25,'Tax-Bands'!$H$12:$L$19,4))-(VLOOKUP(T25,'Tax-Bands'!$H$12:$L$19,5)),IF(E25="P",(T25*VLOOKUP(T25,'Tax-Bands'!$N$12:$R$19,4))-(VLOOKUP(T25,'Tax-Bands'!$N$12:$R$19,5)),"Tax Rate Error"))),0),"")</f>
        <v>0</v>
      </c>
      <c r="V25" s="93">
        <f aca="true" t="shared" si="2" ref="V25:V35">IF(U25&lt;&gt;"",ROUND((U25/$C$35*C25),0),"")</f>
        <v>0</v>
      </c>
      <c r="W25" s="93">
        <f>IF(V25&lt;&gt;"",IF(R25&gt;0,SUM($Y$22:$Y24)+$Y$15,0),"")</f>
        <v>0</v>
      </c>
      <c r="X25" s="93"/>
      <c r="Y25" s="288">
        <f aca="true" t="shared" si="3" ref="Y25:Y35">IF(W25&lt;&gt;"",IF((V25-W25)&gt;0,ROUND(MIN((V25-W25),SUM(G25:I25)*0.5),0),0),"")</f>
        <v>0</v>
      </c>
      <c r="Z25" s="243"/>
    </row>
    <row r="26" spans="2:26" s="81" customFormat="1" ht="12.75" customHeight="1">
      <c r="B26" s="242"/>
      <c r="C26" s="164">
        <f t="shared" si="0"/>
        <v>4</v>
      </c>
      <c r="D26" s="89"/>
      <c r="E26" s="292" t="s">
        <v>62</v>
      </c>
      <c r="F26" s="90"/>
      <c r="G26" s="289"/>
      <c r="H26" s="91"/>
      <c r="I26" s="289"/>
      <c r="J26" s="143">
        <f>IF(SUM(I$15:I26)&lt;='Tax-Bands'!F$19,(I26*-'Tax-Bands'!E$19),((-'Tax-Bands'!F$19*'Tax-Bands'!E$19)-SUM(J$15:J25)))</f>
        <v>0</v>
      </c>
      <c r="K26" s="92"/>
      <c r="L26" s="289"/>
      <c r="M26" s="92"/>
      <c r="N26" s="289"/>
      <c r="O26" s="92"/>
      <c r="P26" s="289"/>
      <c r="Q26" s="30"/>
      <c r="R26" s="156">
        <f>IF((AND(SUM($G$23:$P26)&gt;0,SUM($G26:$P$35)&gt;0)),SUM($G$23:$P26)+SUM($G$15:$P$15),0)</f>
        <v>0</v>
      </c>
      <c r="S26" s="93"/>
      <c r="T26" s="93">
        <f t="shared" si="1"/>
        <v>0</v>
      </c>
      <c r="U26" s="93">
        <f>IF(E26&lt;&gt;"",ROUND(IF(E26="S",(T26*VLOOKUP(T26,'Tax-Bands'!$B$12:$F$19,4))-(VLOOKUP(T26,'Tax-Bands'!$B$12:$F$19,5)),IF(E26="M",(T26*VLOOKUP(T26,'Tax-Bands'!$H$12:$L$19,4))-(VLOOKUP(T26,'Tax-Bands'!$H$12:$L$19,5)),IF(E26="P",(T26*VLOOKUP(T26,'Tax-Bands'!$N$12:$R$19,4))-(VLOOKUP(T26,'Tax-Bands'!$N$12:$R$19,5)),"Tax Rate Error"))),0),"")</f>
        <v>0</v>
      </c>
      <c r="V26" s="93">
        <f t="shared" si="2"/>
        <v>0</v>
      </c>
      <c r="W26" s="93">
        <f>IF(V26&lt;&gt;"",IF(R26&gt;0,SUM($Y$22:$Y25)+$Y$15,0),"")</f>
        <v>0</v>
      </c>
      <c r="X26" s="93"/>
      <c r="Y26" s="288">
        <f t="shared" si="3"/>
        <v>0</v>
      </c>
      <c r="Z26" s="243"/>
    </row>
    <row r="27" spans="2:26" s="81" customFormat="1" ht="12.75" customHeight="1">
      <c r="B27" s="242"/>
      <c r="C27" s="164">
        <f t="shared" si="0"/>
        <v>5</v>
      </c>
      <c r="D27" s="89"/>
      <c r="E27" s="292" t="s">
        <v>62</v>
      </c>
      <c r="F27" s="90"/>
      <c r="G27" s="289"/>
      <c r="H27" s="91"/>
      <c r="I27" s="289"/>
      <c r="J27" s="143">
        <f>IF(SUM(I$15:I27)&lt;='Tax-Bands'!F$19,(I27*-'Tax-Bands'!E$19),((-'Tax-Bands'!F$19*'Tax-Bands'!E$19)-SUM(J$15:J26)))</f>
        <v>0</v>
      </c>
      <c r="K27" s="92"/>
      <c r="L27" s="289"/>
      <c r="M27" s="92"/>
      <c r="N27" s="289"/>
      <c r="O27" s="92"/>
      <c r="P27" s="289"/>
      <c r="Q27" s="30"/>
      <c r="R27" s="156">
        <f>IF((AND(SUM($G$23:$P27)&gt;0,SUM($G27:$P$35)&gt;0)),SUM($G$23:$P27)+SUM($G$15:$P$15),0)</f>
        <v>0</v>
      </c>
      <c r="S27" s="93"/>
      <c r="T27" s="93">
        <f t="shared" si="1"/>
        <v>0</v>
      </c>
      <c r="U27" s="93">
        <f>IF(E27&lt;&gt;"",ROUND(IF(E27="S",(T27*VLOOKUP(T27,'Tax-Bands'!$B$12:$F$19,4))-(VLOOKUP(T27,'Tax-Bands'!$B$12:$F$19,5)),IF(E27="M",(T27*VLOOKUP(T27,'Tax-Bands'!$H$12:$L$19,4))-(VLOOKUP(T27,'Tax-Bands'!$H$12:$L$19,5)),IF(E27="P",(T27*VLOOKUP(T27,'Tax-Bands'!$N$12:$R$19,4))-(VLOOKUP(T27,'Tax-Bands'!$N$12:$R$19,5)),"Tax Rate Error"))),0),"")</f>
        <v>0</v>
      </c>
      <c r="V27" s="93">
        <f t="shared" si="2"/>
        <v>0</v>
      </c>
      <c r="W27" s="93">
        <f>IF(V27&lt;&gt;"",IF(R27&gt;0,SUM($Y$22:$Y26)+$Y$15,0),"")</f>
        <v>0</v>
      </c>
      <c r="X27" s="93"/>
      <c r="Y27" s="288">
        <f t="shared" si="3"/>
        <v>0</v>
      </c>
      <c r="Z27" s="243"/>
    </row>
    <row r="28" spans="2:26" s="81" customFormat="1" ht="12.75" customHeight="1">
      <c r="B28" s="242"/>
      <c r="C28" s="164">
        <f t="shared" si="0"/>
        <v>6</v>
      </c>
      <c r="D28" s="89"/>
      <c r="E28" s="292" t="s">
        <v>62</v>
      </c>
      <c r="F28" s="90"/>
      <c r="G28" s="289"/>
      <c r="H28" s="91"/>
      <c r="I28" s="289"/>
      <c r="J28" s="143">
        <f>IF(SUM(I$15:I28)&lt;='Tax-Bands'!F$19,(I28*-'Tax-Bands'!E$19),((-'Tax-Bands'!F$19*'Tax-Bands'!E$19)-SUM(J$15:J27)))</f>
        <v>0</v>
      </c>
      <c r="K28" s="92"/>
      <c r="L28" s="289"/>
      <c r="M28" s="92"/>
      <c r="N28" s="289"/>
      <c r="O28" s="92"/>
      <c r="P28" s="289"/>
      <c r="Q28" s="30"/>
      <c r="R28" s="156">
        <f>IF((AND(SUM($G$23:$P28)&gt;0,SUM($G28:$P$35)&gt;0)),SUM($G$23:$P28)+SUM($G$15:$P$15),0)</f>
        <v>0</v>
      </c>
      <c r="S28" s="93"/>
      <c r="T28" s="93">
        <f t="shared" si="1"/>
        <v>0</v>
      </c>
      <c r="U28" s="93">
        <f>IF(E28&lt;&gt;"",ROUND(IF(E28="S",(T28*VLOOKUP(T28,'Tax-Bands'!$B$12:$F$19,4))-(VLOOKUP(T28,'Tax-Bands'!$B$12:$F$19,5)),IF(E28="M",(T28*VLOOKUP(T28,'Tax-Bands'!$H$12:$L$19,4))-(VLOOKUP(T28,'Tax-Bands'!$H$12:$L$19,5)),IF(E28="P",(T28*VLOOKUP(T28,'Tax-Bands'!$N$12:$R$19,4))-(VLOOKUP(T28,'Tax-Bands'!$N$12:$R$19,5)),"Tax Rate Error"))),0),"")</f>
        <v>0</v>
      </c>
      <c r="V28" s="93">
        <f t="shared" si="2"/>
        <v>0</v>
      </c>
      <c r="W28" s="93">
        <f>IF(V28&lt;&gt;"",IF(R28&gt;0,SUM($Y$22:$Y27)+$Y$15,0),"")</f>
        <v>0</v>
      </c>
      <c r="X28" s="93"/>
      <c r="Y28" s="288">
        <f t="shared" si="3"/>
        <v>0</v>
      </c>
      <c r="Z28" s="243"/>
    </row>
    <row r="29" spans="2:26" s="81" customFormat="1" ht="12.75" customHeight="1">
      <c r="B29" s="242"/>
      <c r="C29" s="164">
        <f t="shared" si="0"/>
        <v>7</v>
      </c>
      <c r="D29" s="89"/>
      <c r="E29" s="292" t="s">
        <v>62</v>
      </c>
      <c r="F29" s="90"/>
      <c r="G29" s="289"/>
      <c r="H29" s="91"/>
      <c r="I29" s="289"/>
      <c r="J29" s="143">
        <f>IF(SUM(I$15:I29)&lt;='Tax-Bands'!F$19,(I29*-'Tax-Bands'!E$19),((-'Tax-Bands'!F$19*'Tax-Bands'!E$19)-SUM(J$15:J28)))</f>
        <v>0</v>
      </c>
      <c r="K29" s="92"/>
      <c r="L29" s="289"/>
      <c r="M29" s="92"/>
      <c r="N29" s="289"/>
      <c r="O29" s="92"/>
      <c r="P29" s="289"/>
      <c r="Q29" s="30"/>
      <c r="R29" s="156">
        <f>IF((AND(SUM($G$23:$P29)&gt;0,SUM($G29:$P$35)&gt;0)),SUM($G$23:$P29)+SUM($G$15:$P$15),0)</f>
        <v>0</v>
      </c>
      <c r="S29" s="93"/>
      <c r="T29" s="93">
        <f t="shared" si="1"/>
        <v>0</v>
      </c>
      <c r="U29" s="93">
        <f>IF(E29&lt;&gt;"",ROUND(IF(E29="S",(T29*VLOOKUP(T29,'Tax-Bands'!$B$12:$F$19,4))-(VLOOKUP(T29,'Tax-Bands'!$B$12:$F$19,5)),IF(E29="M",(T29*VLOOKUP(T29,'Tax-Bands'!$H$12:$L$19,4))-(VLOOKUP(T29,'Tax-Bands'!$H$12:$L$19,5)),IF(E29="P",(T29*VLOOKUP(T29,'Tax-Bands'!$N$12:$R$19,4))-(VLOOKUP(T29,'Tax-Bands'!$N$12:$R$19,5)),"Tax Rate Error"))),0),"")</f>
        <v>0</v>
      </c>
      <c r="V29" s="93">
        <f t="shared" si="2"/>
        <v>0</v>
      </c>
      <c r="W29" s="93">
        <f>IF(V29&lt;&gt;"",IF(R29&gt;0,SUM($Y$22:$Y28)+$Y$15,0),"")</f>
        <v>0</v>
      </c>
      <c r="X29" s="93"/>
      <c r="Y29" s="288">
        <f t="shared" si="3"/>
        <v>0</v>
      </c>
      <c r="Z29" s="243"/>
    </row>
    <row r="30" spans="2:26" s="81" customFormat="1" ht="12.75" customHeight="1">
      <c r="B30" s="242"/>
      <c r="C30" s="164">
        <f t="shared" si="0"/>
        <v>8</v>
      </c>
      <c r="D30" s="89"/>
      <c r="E30" s="292" t="s">
        <v>62</v>
      </c>
      <c r="F30" s="90"/>
      <c r="G30" s="289"/>
      <c r="H30" s="91"/>
      <c r="I30" s="289"/>
      <c r="J30" s="143">
        <f>IF(SUM(I$15:I30)&lt;='Tax-Bands'!F$19,(I30*-'Tax-Bands'!E$19),((-'Tax-Bands'!F$19*'Tax-Bands'!E$19)-SUM(J$15:J29)))</f>
        <v>0</v>
      </c>
      <c r="K30" s="92"/>
      <c r="L30" s="289"/>
      <c r="M30" s="92"/>
      <c r="N30" s="289"/>
      <c r="O30" s="92"/>
      <c r="P30" s="289"/>
      <c r="Q30" s="30"/>
      <c r="R30" s="156">
        <f>IF((AND(SUM($G$23:$P30)&gt;0,SUM($G30:$P$35)&gt;0)),SUM($G$23:$P30)+SUM($G$15:$P$15),0)</f>
        <v>0</v>
      </c>
      <c r="S30" s="93"/>
      <c r="T30" s="93">
        <f t="shared" si="1"/>
        <v>0</v>
      </c>
      <c r="U30" s="93">
        <f>IF(E30&lt;&gt;"",ROUND(IF(E30="S",(T30*VLOOKUP(T30,'Tax-Bands'!$B$12:$F$19,4))-(VLOOKUP(T30,'Tax-Bands'!$B$12:$F$19,5)),IF(E30="M",(T30*VLOOKUP(T30,'Tax-Bands'!$H$12:$L$19,4))-(VLOOKUP(T30,'Tax-Bands'!$H$12:$L$19,5)),IF(E30="P",(T30*VLOOKUP(T30,'Tax-Bands'!$N$12:$R$19,4))-(VLOOKUP(T30,'Tax-Bands'!$N$12:$R$19,5)),"Tax Rate Error"))),0),"")</f>
        <v>0</v>
      </c>
      <c r="V30" s="93">
        <f t="shared" si="2"/>
        <v>0</v>
      </c>
      <c r="W30" s="93">
        <f>IF(V30&lt;&gt;"",IF(R30&gt;0,SUM($Y$22:$Y29)+$Y$15,0),"")</f>
        <v>0</v>
      </c>
      <c r="X30" s="93"/>
      <c r="Y30" s="288">
        <f t="shared" si="3"/>
        <v>0</v>
      </c>
      <c r="Z30" s="243"/>
    </row>
    <row r="31" spans="2:26" s="81" customFormat="1" ht="12.75" customHeight="1">
      <c r="B31" s="242"/>
      <c r="C31" s="164">
        <f t="shared" si="0"/>
        <v>9</v>
      </c>
      <c r="D31" s="89"/>
      <c r="E31" s="292" t="s">
        <v>62</v>
      </c>
      <c r="F31" s="90"/>
      <c r="G31" s="289"/>
      <c r="H31" s="91"/>
      <c r="I31" s="289"/>
      <c r="J31" s="143">
        <f>IF(SUM(I$15:I31)&lt;='Tax-Bands'!F$19,(I31*-'Tax-Bands'!E$19),((-'Tax-Bands'!F$19*'Tax-Bands'!E$19)-SUM(J$15:J30)))</f>
        <v>0</v>
      </c>
      <c r="K31" s="92"/>
      <c r="L31" s="289"/>
      <c r="M31" s="92"/>
      <c r="N31" s="289"/>
      <c r="O31" s="92"/>
      <c r="P31" s="289"/>
      <c r="Q31" s="30"/>
      <c r="R31" s="156">
        <f>IF((AND(SUM($G$23:$P31)&gt;0,SUM($G31:$P$35)&gt;0)),SUM($G$23:$P31)+SUM($G$15:$P$15),0)</f>
        <v>0</v>
      </c>
      <c r="S31" s="93"/>
      <c r="T31" s="93">
        <f t="shared" si="1"/>
        <v>0</v>
      </c>
      <c r="U31" s="93">
        <f>IF(E31&lt;&gt;"",ROUND(IF(E31="S",(T31*VLOOKUP(T31,'Tax-Bands'!$B$12:$F$19,4))-(VLOOKUP(T31,'Tax-Bands'!$B$12:$F$19,5)),IF(E31="M",(T31*VLOOKUP(T31,'Tax-Bands'!$H$12:$L$19,4))-(VLOOKUP(T31,'Tax-Bands'!$H$12:$L$19,5)),IF(E31="P",(T31*VLOOKUP(T31,'Tax-Bands'!$N$12:$R$19,4))-(VLOOKUP(T31,'Tax-Bands'!$N$12:$R$19,5)),"Tax Rate Error"))),0),"")</f>
        <v>0</v>
      </c>
      <c r="V31" s="93">
        <f t="shared" si="2"/>
        <v>0</v>
      </c>
      <c r="W31" s="93">
        <f>IF(V31&lt;&gt;"",IF(R31&gt;0,SUM($Y$22:$Y30)+$Y$15,0),"")</f>
        <v>0</v>
      </c>
      <c r="X31" s="93"/>
      <c r="Y31" s="288">
        <f t="shared" si="3"/>
        <v>0</v>
      </c>
      <c r="Z31" s="243"/>
    </row>
    <row r="32" spans="2:26" s="81" customFormat="1" ht="12.75" customHeight="1">
      <c r="B32" s="242"/>
      <c r="C32" s="164">
        <f t="shared" si="0"/>
        <v>10</v>
      </c>
      <c r="D32" s="89"/>
      <c r="E32" s="292" t="s">
        <v>62</v>
      </c>
      <c r="F32" s="90"/>
      <c r="G32" s="289"/>
      <c r="H32" s="91"/>
      <c r="I32" s="289"/>
      <c r="J32" s="143">
        <f>IF(SUM(I$15:I32)&lt;='Tax-Bands'!F$19,(I32*-'Tax-Bands'!E$19),((-'Tax-Bands'!F$19*'Tax-Bands'!E$19)-SUM(J$15:J31)))</f>
        <v>0</v>
      </c>
      <c r="K32" s="92"/>
      <c r="L32" s="289"/>
      <c r="M32" s="92"/>
      <c r="N32" s="289"/>
      <c r="O32" s="92"/>
      <c r="P32" s="289"/>
      <c r="Q32" s="30"/>
      <c r="R32" s="156">
        <f>IF((AND(SUM($G$23:$P32)&gt;0,SUM($G32:$P$35)&gt;0)),SUM($G$23:$P32)+SUM($G$15:$P$15),0)</f>
        <v>0</v>
      </c>
      <c r="S32" s="93"/>
      <c r="T32" s="93">
        <f t="shared" si="1"/>
        <v>0</v>
      </c>
      <c r="U32" s="93">
        <f>IF(E32&lt;&gt;"",ROUND(IF(E32="S",(T32*VLOOKUP(T32,'Tax-Bands'!$B$12:$F$19,4))-(VLOOKUP(T32,'Tax-Bands'!$B$12:$F$19,5)),IF(E32="M",(T32*VLOOKUP(T32,'Tax-Bands'!$H$12:$L$19,4))-(VLOOKUP(T32,'Tax-Bands'!$H$12:$L$19,5)),IF(E32="P",(T32*VLOOKUP(T32,'Tax-Bands'!$N$12:$R$19,4))-(VLOOKUP(T32,'Tax-Bands'!$N$12:$R$19,5)),"Tax Rate Error"))),0),"")</f>
        <v>0</v>
      </c>
      <c r="V32" s="93">
        <f t="shared" si="2"/>
        <v>0</v>
      </c>
      <c r="W32" s="93">
        <f>IF(V32&lt;&gt;"",IF(R32&gt;0,SUM($Y$22:$Y31)+$Y$15,0),"")</f>
        <v>0</v>
      </c>
      <c r="X32" s="93"/>
      <c r="Y32" s="288">
        <f t="shared" si="3"/>
        <v>0</v>
      </c>
      <c r="Z32" s="243"/>
    </row>
    <row r="33" spans="2:26" s="81" customFormat="1" ht="12.75" customHeight="1">
      <c r="B33" s="242"/>
      <c r="C33" s="164">
        <f t="shared" si="0"/>
        <v>11</v>
      </c>
      <c r="D33" s="89"/>
      <c r="E33" s="292" t="s">
        <v>62</v>
      </c>
      <c r="F33" s="90"/>
      <c r="G33" s="289"/>
      <c r="H33" s="91"/>
      <c r="I33" s="289"/>
      <c r="J33" s="143">
        <f>IF(SUM(I$15:I33)&lt;='Tax-Bands'!F$19,(I33*-'Tax-Bands'!E$19),((-'Tax-Bands'!F$19*'Tax-Bands'!E$19)-SUM(J$15:J32)))</f>
        <v>0</v>
      </c>
      <c r="K33" s="92"/>
      <c r="L33" s="289"/>
      <c r="M33" s="92"/>
      <c r="N33" s="289"/>
      <c r="O33" s="92"/>
      <c r="P33" s="289"/>
      <c r="Q33" s="30"/>
      <c r="R33" s="156">
        <f>IF((AND(SUM($G$23:$P33)&gt;0,SUM($G33:$P$35)&gt;0)),SUM($G$23:$P33)+SUM($G$15:$P$15),0)</f>
        <v>0</v>
      </c>
      <c r="S33" s="93"/>
      <c r="T33" s="93">
        <f t="shared" si="1"/>
        <v>0</v>
      </c>
      <c r="U33" s="93">
        <f>IF(E33&lt;&gt;"",ROUND(IF(E33="S",(T33*VLOOKUP(T33,'Tax-Bands'!$B$12:$F$19,4))-(VLOOKUP(T33,'Tax-Bands'!$B$12:$F$19,5)),IF(E33="M",(T33*VLOOKUP(T33,'Tax-Bands'!$H$12:$L$19,4))-(VLOOKUP(T33,'Tax-Bands'!$H$12:$L$19,5)),IF(E33="P",(T33*VLOOKUP(T33,'Tax-Bands'!$N$12:$R$19,4))-(VLOOKUP(T33,'Tax-Bands'!$N$12:$R$19,5)),"Tax Rate Error"))),0),"")</f>
        <v>0</v>
      </c>
      <c r="V33" s="93">
        <f t="shared" si="2"/>
        <v>0</v>
      </c>
      <c r="W33" s="93">
        <f>IF(V33&lt;&gt;"",IF(R33&gt;0,SUM($Y$22:$Y32)+$Y$15,0),"")</f>
        <v>0</v>
      </c>
      <c r="X33" s="93"/>
      <c r="Y33" s="288">
        <f t="shared" si="3"/>
        <v>0</v>
      </c>
      <c r="Z33" s="243"/>
    </row>
    <row r="34" spans="2:26" s="81" customFormat="1" ht="12.75" customHeight="1">
      <c r="B34" s="242"/>
      <c r="C34" s="164">
        <f t="shared" si="0"/>
        <v>12</v>
      </c>
      <c r="D34" s="89"/>
      <c r="E34" s="292" t="s">
        <v>62</v>
      </c>
      <c r="F34" s="90"/>
      <c r="G34" s="289"/>
      <c r="H34" s="91"/>
      <c r="I34" s="289"/>
      <c r="J34" s="143">
        <f>IF(SUM(I$15:I34)&lt;='Tax-Bands'!F$19,(I34*-'Tax-Bands'!E$19),((-'Tax-Bands'!F$19*'Tax-Bands'!E$19)-SUM(J$15:J33)))</f>
        <v>0</v>
      </c>
      <c r="K34" s="92"/>
      <c r="L34" s="289"/>
      <c r="M34" s="92"/>
      <c r="N34" s="289"/>
      <c r="O34" s="92"/>
      <c r="P34" s="289"/>
      <c r="Q34" s="30"/>
      <c r="R34" s="156">
        <f>IF((AND(SUM($G$23:$P34)&gt;0,SUM($G34:$P$35)&gt;0)),SUM($G$23:$P34)+SUM($G$15:$P$15),0)</f>
        <v>0</v>
      </c>
      <c r="S34" s="93"/>
      <c r="T34" s="93">
        <f t="shared" si="1"/>
        <v>0</v>
      </c>
      <c r="U34" s="93">
        <f>IF(E34&lt;&gt;"",ROUND(IF(E34="S",(T34*VLOOKUP(T34,'Tax-Bands'!$B$12:$F$19,4))-(VLOOKUP(T34,'Tax-Bands'!$B$12:$F$19,5)),IF(E34="M",(T34*VLOOKUP(T34,'Tax-Bands'!$H$12:$L$19,4))-(VLOOKUP(T34,'Tax-Bands'!$H$12:$L$19,5)),IF(E34="P",(T34*VLOOKUP(T34,'Tax-Bands'!$N$12:$R$19,4))-(VLOOKUP(T34,'Tax-Bands'!$N$12:$R$19,5)),"Tax Rate Error"))),0),"")</f>
        <v>0</v>
      </c>
      <c r="V34" s="93">
        <f t="shared" si="2"/>
        <v>0</v>
      </c>
      <c r="W34" s="93">
        <f>IF(V34&lt;&gt;"",IF(R34&gt;0,SUM($Y$22:$Y33)+$Y$15,0),"")</f>
        <v>0</v>
      </c>
      <c r="X34" s="93"/>
      <c r="Y34" s="288">
        <f t="shared" si="3"/>
        <v>0</v>
      </c>
      <c r="Z34" s="243"/>
    </row>
    <row r="35" spans="2:26" s="81" customFormat="1" ht="12.75" customHeight="1">
      <c r="B35" s="242"/>
      <c r="C35" s="164">
        <f t="shared" si="0"/>
        <v>13</v>
      </c>
      <c r="D35" s="89"/>
      <c r="E35" s="292" t="s">
        <v>62</v>
      </c>
      <c r="F35" s="90"/>
      <c r="G35" s="289"/>
      <c r="H35" s="91"/>
      <c r="I35" s="289"/>
      <c r="J35" s="143">
        <f>IF(SUM(I$15:I35)&lt;='Tax-Bands'!F$19,(I35*-'Tax-Bands'!E$19),((-'Tax-Bands'!F$19*'Tax-Bands'!E$19)-SUM(J$15:J34)))</f>
        <v>0</v>
      </c>
      <c r="K35" s="92"/>
      <c r="L35" s="289"/>
      <c r="M35" s="92"/>
      <c r="N35" s="289"/>
      <c r="O35" s="92"/>
      <c r="P35" s="289"/>
      <c r="Q35" s="30"/>
      <c r="R35" s="156">
        <f>IF((AND(SUM($G$23:$P35)&gt;0,SUM($G35:$P$35)&gt;0)),SUM($G$23:$P35)+SUM($G$15:$P$15),0)</f>
        <v>0</v>
      </c>
      <c r="S35" s="93"/>
      <c r="T35" s="93">
        <f t="shared" si="1"/>
        <v>0</v>
      </c>
      <c r="U35" s="93">
        <f>IF(E35&lt;&gt;"",ROUND(IF(E35="S",(T35*VLOOKUP(T35,'Tax-Bands'!$B$12:$F$19,4))-(VLOOKUP(T35,'Tax-Bands'!$B$12:$F$19,5)),IF(E35="M",(T35*VLOOKUP(T35,'Tax-Bands'!$H$12:$L$19,4))-(VLOOKUP(T35,'Tax-Bands'!$H$12:$L$19,5)),IF(E35="P",(T35*VLOOKUP(T35,'Tax-Bands'!$N$12:$R$19,4))-(VLOOKUP(T35,'Tax-Bands'!$N$12:$R$19,5)),"Tax Rate Error"))),0),"")</f>
        <v>0</v>
      </c>
      <c r="V35" s="93">
        <f t="shared" si="2"/>
        <v>0</v>
      </c>
      <c r="W35" s="93">
        <f>IF(V35&lt;&gt;"",IF(R35&gt;0,SUM($Y$22:$Y34)+$Y$15,0),"")</f>
        <v>0</v>
      </c>
      <c r="X35" s="93"/>
      <c r="Y35" s="288">
        <f t="shared" si="3"/>
        <v>0</v>
      </c>
      <c r="Z35" s="243"/>
    </row>
    <row r="36" spans="2:26" ht="4.5" customHeight="1">
      <c r="B36" s="239"/>
      <c r="C36" s="42"/>
      <c r="D36" s="42"/>
      <c r="E36" s="43"/>
      <c r="F36" s="40"/>
      <c r="G36" s="151"/>
      <c r="H36" s="44"/>
      <c r="I36" s="45"/>
      <c r="J36" s="45"/>
      <c r="K36" s="45"/>
      <c r="L36" s="45"/>
      <c r="M36" s="45"/>
      <c r="N36" s="45"/>
      <c r="O36" s="45"/>
      <c r="P36" s="45"/>
      <c r="Q36" s="28"/>
      <c r="R36" s="41"/>
      <c r="S36" s="41"/>
      <c r="T36" s="46"/>
      <c r="U36" s="41"/>
      <c r="V36" s="41"/>
      <c r="W36" s="41"/>
      <c r="X36" s="41"/>
      <c r="Y36" s="150"/>
      <c r="Z36" s="244"/>
    </row>
    <row r="37" spans="2:26" ht="11.25">
      <c r="B37" s="239"/>
      <c r="C37" s="157" t="s">
        <v>13</v>
      </c>
      <c r="D37" s="42"/>
      <c r="E37" s="158"/>
      <c r="F37" s="158"/>
      <c r="G37" s="159">
        <f>SUM(G23:G35)</f>
        <v>0</v>
      </c>
      <c r="H37" s="159"/>
      <c r="I37" s="159">
        <f>SUM(I23:I35)</f>
        <v>0</v>
      </c>
      <c r="J37" s="160">
        <f>SUM(J23:J35)</f>
        <v>0</v>
      </c>
      <c r="K37" s="159"/>
      <c r="L37" s="159">
        <f>SUM(L23:L35)</f>
        <v>0</v>
      </c>
      <c r="M37" s="159"/>
      <c r="N37" s="159">
        <f>SUM(N23:N35)</f>
        <v>0</v>
      </c>
      <c r="O37" s="159"/>
      <c r="P37" s="159">
        <f>SUM(P23:P35)</f>
        <v>0</v>
      </c>
      <c r="Q37" s="28"/>
      <c r="R37" s="46"/>
      <c r="S37" s="46"/>
      <c r="T37" s="46"/>
      <c r="U37" s="41"/>
      <c r="V37" s="41"/>
      <c r="W37" s="47"/>
      <c r="X37" s="47"/>
      <c r="Y37" s="46"/>
      <c r="Z37" s="244"/>
    </row>
    <row r="38" spans="2:26" ht="3.75" customHeight="1">
      <c r="B38" s="245"/>
      <c r="C38" s="246"/>
      <c r="D38" s="247"/>
      <c r="E38" s="248"/>
      <c r="F38" s="248"/>
      <c r="G38" s="249"/>
      <c r="H38" s="250"/>
      <c r="I38" s="251"/>
      <c r="J38" s="251"/>
      <c r="K38" s="251"/>
      <c r="L38" s="251"/>
      <c r="M38" s="251"/>
      <c r="N38" s="251"/>
      <c r="O38" s="251"/>
      <c r="P38" s="251"/>
      <c r="Q38" s="252"/>
      <c r="R38" s="253"/>
      <c r="S38" s="253"/>
      <c r="T38" s="253"/>
      <c r="U38" s="254"/>
      <c r="V38" s="254"/>
      <c r="W38" s="255"/>
      <c r="X38" s="255"/>
      <c r="Y38" s="253"/>
      <c r="Z38" s="256"/>
    </row>
    <row r="39" spans="2:26" s="59" customFormat="1" ht="9.75" customHeight="1">
      <c r="B39" s="48"/>
      <c r="C39" s="49"/>
      <c r="D39" s="50"/>
      <c r="E39" s="51"/>
      <c r="F39" s="51"/>
      <c r="G39" s="52"/>
      <c r="H39" s="53"/>
      <c r="I39" s="54"/>
      <c r="J39" s="54"/>
      <c r="K39" s="54"/>
      <c r="L39" s="54"/>
      <c r="M39" s="54"/>
      <c r="N39" s="54"/>
      <c r="O39" s="54"/>
      <c r="P39" s="54"/>
      <c r="Q39" s="55"/>
      <c r="R39" s="56"/>
      <c r="S39" s="56"/>
      <c r="T39" s="56"/>
      <c r="U39" s="57"/>
      <c r="V39" s="57"/>
      <c r="W39" s="58"/>
      <c r="X39" s="58"/>
      <c r="Y39" s="56"/>
      <c r="Z39" s="25"/>
    </row>
    <row r="40" spans="2:26" s="59" customFormat="1" ht="11.25">
      <c r="B40" s="257"/>
      <c r="C40" s="258" t="s">
        <v>32</v>
      </c>
      <c r="D40" s="259"/>
      <c r="E40" s="260"/>
      <c r="F40" s="261" t="str">
        <f>Currency</f>
        <v>€</v>
      </c>
      <c r="G40" s="262">
        <f>G37+I37</f>
        <v>0</v>
      </c>
      <c r="H40" s="161"/>
      <c r="I40" s="162"/>
      <c r="J40" s="162"/>
      <c r="K40" s="162"/>
      <c r="L40" s="263" t="s">
        <v>17</v>
      </c>
      <c r="M40" s="262"/>
      <c r="N40" s="264"/>
      <c r="O40" s="265" t="str">
        <f>Currency</f>
        <v>€</v>
      </c>
      <c r="P40" s="266">
        <f>SUM(L37:P37)</f>
        <v>0</v>
      </c>
      <c r="Q40" s="163"/>
      <c r="R40" s="267" t="s">
        <v>33</v>
      </c>
      <c r="S40" s="264"/>
      <c r="T40" s="264"/>
      <c r="U40" s="264"/>
      <c r="V40" s="264"/>
      <c r="W40" s="268"/>
      <c r="X40" s="261" t="str">
        <f>Currency</f>
        <v>€</v>
      </c>
      <c r="Y40" s="269">
        <f>SUM(Y23:Y36)</f>
        <v>0</v>
      </c>
      <c r="Z40" s="270"/>
    </row>
    <row r="41" spans="2:26" s="59" customFormat="1" ht="11.25">
      <c r="B41" s="293"/>
      <c r="C41" s="294"/>
      <c r="D41" s="295"/>
      <c r="E41" s="296"/>
      <c r="F41" s="297">
        <f>IF(Dual_Display="Yes",IF(F40="Lm","€","Lm"),"")</f>
      </c>
      <c r="G41" s="298">
        <f>IF(Dual_Display="Yes",IF(Currency="Lm",G40/Exchange_Rate,G40*Exchange_Rate),"")</f>
      </c>
      <c r="H41" s="299"/>
      <c r="I41" s="299"/>
      <c r="J41" s="299"/>
      <c r="K41" s="299"/>
      <c r="L41" s="300"/>
      <c r="M41" s="298"/>
      <c r="N41" s="301"/>
      <c r="O41" s="297">
        <f>IF(Dual_Display="Yes",IF(O40="Lm","€","Lm"),"")</f>
      </c>
      <c r="P41" s="298">
        <f>IF(Dual_Display="Yes",IF(Currency="Lm",P40/Exchange_Rate,P40*Exchange_Rate),"")</f>
      </c>
      <c r="Q41" s="302"/>
      <c r="R41" s="303"/>
      <c r="S41" s="297"/>
      <c r="T41" s="297"/>
      <c r="U41" s="297"/>
      <c r="V41" s="297"/>
      <c r="W41" s="296"/>
      <c r="X41" s="297">
        <f>IF(Dual_Display="Yes",IF(X40="Lm","€","Lm"),"")</f>
      </c>
      <c r="Y41" s="298">
        <f>IF(Dual_Display="Yes",IF(Currency="Lm",Y40/Exchange_Rate,Y40*Exchange_Rate),"")</f>
      </c>
      <c r="Z41" s="304"/>
    </row>
    <row r="42" ht="11.25">
      <c r="Z42" s="3"/>
    </row>
  </sheetData>
  <sheetProtection password="EBB7" sheet="1" objects="1" scenarios="1"/>
  <mergeCells count="7">
    <mergeCell ref="I21:J21"/>
    <mergeCell ref="A1:D3"/>
    <mergeCell ref="X2:X8"/>
    <mergeCell ref="Z2:Z8"/>
    <mergeCell ref="I12:J12"/>
    <mergeCell ref="I13:J13"/>
    <mergeCell ref="I20:J20"/>
  </mergeCells>
  <conditionalFormatting sqref="P38:P39 L38:L39 N38:N39 G38:G39 I41 I38:I39">
    <cfRule type="cellIs" priority="4" dxfId="5" operator="lessThan" stopIfTrue="1">
      <formula>0</formula>
    </cfRule>
  </conditionalFormatting>
  <conditionalFormatting sqref="L15 N15 P15 Y15 G15 I15 P23:P35 N23:N35 L23:L35 I23:I35 G23:G35">
    <cfRule type="cellIs" priority="2" dxfId="5" operator="lessThan" stopIfTrue="1">
      <formula>0</formula>
    </cfRule>
    <cfRule type="expression" priority="3" dxfId="4" stopIfTrue="1">
      <formula>Tax_Year&lt;Euro_Year</formula>
    </cfRule>
  </conditionalFormatting>
  <conditionalFormatting sqref="E23:E35">
    <cfRule type="expression" priority="1" dxfId="3" stopIfTrue="1">
      <formula>AND(E23="P",Tax_Year&lt;2012)</formula>
    </cfRule>
  </conditionalFormatting>
  <dataValidations count="1">
    <dataValidation type="list" allowBlank="1" showInputMessage="1" showErrorMessage="1" sqref="E23:E35">
      <formula1>"S,M,P"</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93" r:id="rId4"/>
  <drawing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AA55"/>
  <sheetViews>
    <sheetView showGridLines="0" zoomScalePageLayoutView="0" workbookViewId="0" topLeftCell="A1">
      <selection activeCell="G23" sqref="G23"/>
    </sheetView>
  </sheetViews>
  <sheetFormatPr defaultColWidth="9.140625" defaultRowHeight="12.75"/>
  <cols>
    <col min="1" max="1" width="1.57421875" style="4" customWidth="1"/>
    <col min="2" max="2" width="1.421875" style="4" customWidth="1"/>
    <col min="3" max="3" width="5.57421875" style="2" customWidth="1"/>
    <col min="4" max="4" width="0.5625" style="2" customWidth="1"/>
    <col min="5" max="5" width="5.00390625" style="2" customWidth="1"/>
    <col min="6" max="6" width="4.28125" style="2" customWidth="1"/>
    <col min="7" max="7" width="10.140625" style="3" customWidth="1"/>
    <col min="8" max="8" width="3.140625" style="3" customWidth="1"/>
    <col min="9" max="9" width="8.28125" style="3" customWidth="1"/>
    <col min="10" max="10" width="8.57421875" style="3" customWidth="1"/>
    <col min="11" max="11" width="3.57421875" style="3" customWidth="1"/>
    <col min="12" max="12" width="7.8515625" style="3" customWidth="1"/>
    <col min="13" max="13" width="1.28515625" style="3" customWidth="1"/>
    <col min="14" max="14" width="7.7109375" style="3" customWidth="1"/>
    <col min="15" max="15" width="1.28515625" style="3" customWidth="1"/>
    <col min="16" max="16" width="7.7109375" style="3" customWidth="1"/>
    <col min="17" max="17" width="3.28125" style="3" customWidth="1"/>
    <col min="18" max="18" width="8.7109375" style="3" customWidth="1"/>
    <col min="19" max="19" width="0.42578125" style="3" customWidth="1"/>
    <col min="20" max="20" width="7.28125" style="3" hidden="1" customWidth="1"/>
    <col min="21" max="23" width="9.28125" style="3" hidden="1" customWidth="1"/>
    <col min="24" max="24" width="2.00390625" style="3" customWidth="1"/>
    <col min="25" max="25" width="8.8515625" style="9" customWidth="1"/>
    <col min="26" max="26" width="3.28125" style="4" customWidth="1"/>
    <col min="27" max="27" width="1.57421875" style="4" customWidth="1"/>
    <col min="28" max="16384" width="9.140625" style="4" customWidth="1"/>
  </cols>
  <sheetData>
    <row r="1" spans="1:26" s="24" customFormat="1" ht="5.25" customHeight="1">
      <c r="A1" s="311" t="s">
        <v>45</v>
      </c>
      <c r="B1" s="311"/>
      <c r="C1" s="311"/>
      <c r="D1" s="311"/>
      <c r="E1" s="276"/>
      <c r="F1" s="276"/>
      <c r="G1" s="277"/>
      <c r="H1" s="22"/>
      <c r="I1" s="22"/>
      <c r="J1" s="22"/>
      <c r="K1" s="22"/>
      <c r="L1" s="22"/>
      <c r="M1" s="22"/>
      <c r="N1" s="22"/>
      <c r="O1" s="22"/>
      <c r="P1" s="22"/>
      <c r="Q1" s="22"/>
      <c r="R1" s="21"/>
      <c r="S1" s="21"/>
      <c r="T1" s="21"/>
      <c r="U1" s="21"/>
      <c r="V1" s="21"/>
      <c r="W1" s="21"/>
      <c r="X1" s="21"/>
      <c r="Y1" s="21"/>
      <c r="Z1" s="23"/>
    </row>
    <row r="2" spans="1:26" s="73" customFormat="1" ht="10.5" customHeight="1">
      <c r="A2" s="311"/>
      <c r="B2" s="311"/>
      <c r="C2" s="311"/>
      <c r="D2" s="311"/>
      <c r="E2" s="82" t="s">
        <v>47</v>
      </c>
      <c r="F2" s="276"/>
      <c r="H2" s="85"/>
      <c r="I2" s="85"/>
      <c r="J2" s="74"/>
      <c r="K2" s="74"/>
      <c r="L2" s="85"/>
      <c r="M2" s="85"/>
      <c r="N2" s="85"/>
      <c r="O2" s="85"/>
      <c r="P2" s="85"/>
      <c r="Q2" s="85"/>
      <c r="R2" s="70" t="s">
        <v>22</v>
      </c>
      <c r="S2" s="70"/>
      <c r="T2" s="70"/>
      <c r="U2" s="71"/>
      <c r="V2" s="70"/>
      <c r="W2" s="70"/>
      <c r="X2" s="310" t="s">
        <v>66</v>
      </c>
      <c r="Y2" s="72">
        <f>ROUND(($G$50),0)</f>
        <v>0</v>
      </c>
      <c r="Z2" s="309"/>
    </row>
    <row r="3" spans="1:26" s="73" customFormat="1" ht="10.5" customHeight="1">
      <c r="A3" s="311"/>
      <c r="B3" s="311"/>
      <c r="C3" s="311"/>
      <c r="D3" s="311"/>
      <c r="E3" s="281" t="str">
        <f>CONCATENATE(" (",Currency,") Currency Base")</f>
        <v> (€) Currency Base</v>
      </c>
      <c r="F3" s="276"/>
      <c r="G3" s="278"/>
      <c r="H3" s="85"/>
      <c r="I3" s="85"/>
      <c r="J3" s="74"/>
      <c r="K3" s="74"/>
      <c r="L3" s="74"/>
      <c r="M3" s="74"/>
      <c r="N3" s="74"/>
      <c r="O3" s="74"/>
      <c r="P3" s="74"/>
      <c r="Q3" s="74"/>
      <c r="R3" s="70" t="s">
        <v>23</v>
      </c>
      <c r="S3" s="74"/>
      <c r="T3" s="70"/>
      <c r="U3" s="71"/>
      <c r="V3" s="71"/>
      <c r="W3" s="71"/>
      <c r="X3" s="310"/>
      <c r="Y3" s="72">
        <f>J50</f>
        <v>0</v>
      </c>
      <c r="Z3" s="309"/>
    </row>
    <row r="4" spans="2:26" s="77" customFormat="1" ht="10.5" customHeight="1">
      <c r="B4" s="84" t="str">
        <f>Version</f>
        <v>FSS-v2023.1</v>
      </c>
      <c r="C4" s="199"/>
      <c r="D4" s="86"/>
      <c r="E4" s="87"/>
      <c r="F4" s="87"/>
      <c r="G4" s="79"/>
      <c r="H4" s="79"/>
      <c r="I4" s="79"/>
      <c r="J4" s="74"/>
      <c r="K4" s="74"/>
      <c r="L4" s="74"/>
      <c r="M4" s="74"/>
      <c r="N4" s="74"/>
      <c r="O4" s="74"/>
      <c r="P4" s="74"/>
      <c r="Q4" s="74"/>
      <c r="R4" s="75" t="s">
        <v>24</v>
      </c>
      <c r="S4" s="74"/>
      <c r="T4" s="70"/>
      <c r="U4" s="71"/>
      <c r="V4" s="71"/>
      <c r="W4" s="71"/>
      <c r="X4" s="310"/>
      <c r="Y4" s="76">
        <f>I50+L50</f>
        <v>0</v>
      </c>
      <c r="Z4" s="309"/>
    </row>
    <row r="5" spans="3:26" s="77" customFormat="1" ht="10.5" customHeight="1">
      <c r="C5" s="86"/>
      <c r="D5" s="86"/>
      <c r="E5" s="87"/>
      <c r="F5" s="87"/>
      <c r="G5" s="79"/>
      <c r="H5" s="79"/>
      <c r="I5" s="79"/>
      <c r="J5" s="74"/>
      <c r="K5" s="74"/>
      <c r="L5" s="74"/>
      <c r="M5" s="74"/>
      <c r="N5" s="78"/>
      <c r="O5" s="78"/>
      <c r="P5" s="78"/>
      <c r="Q5" s="78"/>
      <c r="R5" s="75" t="s">
        <v>64</v>
      </c>
      <c r="S5" s="78"/>
      <c r="T5" s="70"/>
      <c r="U5" s="71"/>
      <c r="V5" s="71"/>
      <c r="W5" s="71"/>
      <c r="X5" s="310"/>
      <c r="Y5" s="76">
        <f>N50</f>
        <v>0</v>
      </c>
      <c r="Z5" s="309"/>
    </row>
    <row r="6" spans="2:26" s="77" customFormat="1" ht="10.5" customHeight="1">
      <c r="B6" s="86"/>
      <c r="D6" s="86"/>
      <c r="E6" s="87"/>
      <c r="F6" s="87"/>
      <c r="G6" s="79"/>
      <c r="H6" s="79"/>
      <c r="I6" s="79"/>
      <c r="J6" s="74"/>
      <c r="K6" s="74"/>
      <c r="L6" s="74"/>
      <c r="M6" s="74"/>
      <c r="N6" s="74"/>
      <c r="O6" s="74"/>
      <c r="P6" s="74"/>
      <c r="Q6" s="74"/>
      <c r="R6" s="75" t="s">
        <v>65</v>
      </c>
      <c r="S6" s="74"/>
      <c r="T6" s="70"/>
      <c r="U6" s="71"/>
      <c r="V6" s="71"/>
      <c r="W6" s="71"/>
      <c r="X6" s="310"/>
      <c r="Y6" s="76">
        <f>P50</f>
        <v>0</v>
      </c>
      <c r="Z6" s="309"/>
    </row>
    <row r="7" spans="2:26" s="77" customFormat="1" ht="10.5" customHeight="1">
      <c r="B7" s="88"/>
      <c r="C7" s="86"/>
      <c r="D7" s="74"/>
      <c r="E7" s="74"/>
      <c r="F7" s="74"/>
      <c r="G7" s="74"/>
      <c r="H7" s="74"/>
      <c r="I7" s="74"/>
      <c r="J7" s="74"/>
      <c r="K7" s="74"/>
      <c r="L7" s="74"/>
      <c r="M7" s="74"/>
      <c r="N7" s="74"/>
      <c r="O7" s="74"/>
      <c r="P7" s="74"/>
      <c r="Q7" s="74"/>
      <c r="R7" s="70" t="s">
        <v>25</v>
      </c>
      <c r="S7" s="71"/>
      <c r="T7" s="70"/>
      <c r="U7" s="71"/>
      <c r="V7" s="70"/>
      <c r="W7" s="70"/>
      <c r="X7" s="310"/>
      <c r="Y7" s="72">
        <f>Y2+Y4+Y5+Y6+Y3</f>
        <v>0</v>
      </c>
      <c r="Z7" s="309"/>
    </row>
    <row r="8" spans="2:26" s="77" customFormat="1" ht="10.5" customHeight="1">
      <c r="B8" s="279" t="str">
        <f>CONCATENATE(C48," Pay Periods of Year")</f>
        <v>26 Pay Periods of Year</v>
      </c>
      <c r="D8" s="86"/>
      <c r="E8" s="87"/>
      <c r="F8" s="87"/>
      <c r="G8" s="79"/>
      <c r="H8" s="79"/>
      <c r="I8" s="79"/>
      <c r="J8" s="74"/>
      <c r="K8" s="74"/>
      <c r="L8" s="79"/>
      <c r="M8" s="79"/>
      <c r="N8" s="145"/>
      <c r="O8" s="145"/>
      <c r="P8" s="145"/>
      <c r="Q8" s="145"/>
      <c r="R8" s="146" t="s">
        <v>26</v>
      </c>
      <c r="S8" s="145"/>
      <c r="T8" s="146"/>
      <c r="U8" s="145"/>
      <c r="V8" s="146"/>
      <c r="W8" s="146"/>
      <c r="X8" s="310"/>
      <c r="Y8" s="147">
        <f>($Y$53)</f>
        <v>0</v>
      </c>
      <c r="Z8" s="309"/>
    </row>
    <row r="9" spans="3:25" ht="12">
      <c r="C9" s="12"/>
      <c r="D9" s="12"/>
      <c r="E9" s="13"/>
      <c r="F9" s="13"/>
      <c r="G9" s="14"/>
      <c r="H9" s="14"/>
      <c r="I9" s="14"/>
      <c r="J9" s="14"/>
      <c r="K9" s="14"/>
      <c r="L9" s="14"/>
      <c r="M9" s="14"/>
      <c r="N9" s="14"/>
      <c r="O9" s="14"/>
      <c r="P9" s="14"/>
      <c r="Q9" s="14"/>
      <c r="R9" s="14"/>
      <c r="S9" s="14"/>
      <c r="T9" s="14"/>
      <c r="U9" s="14"/>
      <c r="V9" s="14"/>
      <c r="W9" s="14"/>
      <c r="X9" s="14"/>
      <c r="Y9" s="15"/>
    </row>
    <row r="10" spans="2:27" s="81" customFormat="1" ht="12">
      <c r="B10" s="221"/>
      <c r="C10" s="222" t="s">
        <v>39</v>
      </c>
      <c r="D10" s="223"/>
      <c r="E10" s="223"/>
      <c r="F10" s="223"/>
      <c r="G10" s="223"/>
      <c r="H10" s="223"/>
      <c r="I10" s="223"/>
      <c r="J10" s="223"/>
      <c r="K10" s="223"/>
      <c r="L10" s="223"/>
      <c r="M10" s="223"/>
      <c r="N10" s="223"/>
      <c r="O10" s="223"/>
      <c r="P10" s="223"/>
      <c r="Q10" s="223"/>
      <c r="R10" s="223"/>
      <c r="S10" s="223"/>
      <c r="T10" s="223"/>
      <c r="U10" s="223"/>
      <c r="V10" s="223"/>
      <c r="W10" s="223"/>
      <c r="X10" s="223"/>
      <c r="Y10" s="223"/>
      <c r="Z10" s="224"/>
      <c r="AA10" s="80"/>
    </row>
    <row r="11" spans="2:27" ht="6.75" customHeight="1">
      <c r="B11" s="225"/>
      <c r="C11" s="201"/>
      <c r="D11" s="201"/>
      <c r="E11" s="201"/>
      <c r="F11" s="201"/>
      <c r="G11" s="201"/>
      <c r="H11" s="201"/>
      <c r="I11" s="201"/>
      <c r="J11" s="201"/>
      <c r="K11" s="201"/>
      <c r="L11" s="201"/>
      <c r="M11" s="201"/>
      <c r="N11" s="201"/>
      <c r="O11" s="201"/>
      <c r="P11" s="201"/>
      <c r="Q11" s="201"/>
      <c r="R11" s="206"/>
      <c r="S11" s="206"/>
      <c r="T11" s="206"/>
      <c r="U11" s="206"/>
      <c r="V11" s="206"/>
      <c r="W11" s="206"/>
      <c r="X11" s="206"/>
      <c r="Y11" s="207"/>
      <c r="Z11" s="226"/>
      <c r="AA11" s="11"/>
    </row>
    <row r="12" spans="2:26" s="18" customFormat="1" ht="11.25">
      <c r="B12" s="227"/>
      <c r="C12" s="202"/>
      <c r="D12" s="202"/>
      <c r="E12" s="203"/>
      <c r="F12" s="203"/>
      <c r="G12" s="306" t="str">
        <f>Currency</f>
        <v>€</v>
      </c>
      <c r="H12" s="219"/>
      <c r="I12" s="313" t="str">
        <f>CONCATENATE("Cash (",Currency,")")</f>
        <v>Cash (€)</v>
      </c>
      <c r="J12" s="313"/>
      <c r="K12" s="208"/>
      <c r="L12" s="273"/>
      <c r="M12" s="273"/>
      <c r="N12" s="274" t="str">
        <f>CONCATENATE("Non Cash (",Currency,")")</f>
        <v>Non Cash (€)</v>
      </c>
      <c r="O12" s="275"/>
      <c r="P12" s="275"/>
      <c r="Q12" s="209"/>
      <c r="R12" s="210"/>
      <c r="S12" s="210"/>
      <c r="T12" s="210"/>
      <c r="U12" s="210"/>
      <c r="V12" s="210"/>
      <c r="W12" s="210"/>
      <c r="X12" s="210"/>
      <c r="Y12" s="306" t="str">
        <f>Currency</f>
        <v>€</v>
      </c>
      <c r="Z12" s="228"/>
    </row>
    <row r="13" spans="2:26" s="5" customFormat="1" ht="25.5" customHeight="1">
      <c r="B13" s="225"/>
      <c r="C13" s="201"/>
      <c r="D13" s="201"/>
      <c r="E13" s="201"/>
      <c r="F13" s="201"/>
      <c r="G13" s="271" t="s">
        <v>16</v>
      </c>
      <c r="H13" s="220"/>
      <c r="I13" s="312" t="s">
        <v>18</v>
      </c>
      <c r="J13" s="312"/>
      <c r="K13" s="217"/>
      <c r="L13" s="305" t="s">
        <v>19</v>
      </c>
      <c r="M13" s="218"/>
      <c r="N13" s="305" t="s">
        <v>20</v>
      </c>
      <c r="O13" s="218"/>
      <c r="P13" s="305" t="s">
        <v>21</v>
      </c>
      <c r="Q13" s="211"/>
      <c r="R13" s="206"/>
      <c r="S13" s="213"/>
      <c r="T13" s="206"/>
      <c r="U13" s="206"/>
      <c r="V13" s="206"/>
      <c r="W13" s="206"/>
      <c r="X13" s="214"/>
      <c r="Y13" s="305" t="s">
        <v>27</v>
      </c>
      <c r="Z13" s="228"/>
    </row>
    <row r="14" spans="2:26" s="5" customFormat="1" ht="4.5" customHeight="1">
      <c r="B14" s="225"/>
      <c r="C14" s="201"/>
      <c r="D14" s="201"/>
      <c r="E14" s="201"/>
      <c r="F14" s="201"/>
      <c r="G14" s="200"/>
      <c r="H14" s="201"/>
      <c r="I14" s="200"/>
      <c r="J14" s="200"/>
      <c r="K14" s="201"/>
      <c r="L14" s="200"/>
      <c r="M14" s="201"/>
      <c r="N14" s="200"/>
      <c r="O14" s="201"/>
      <c r="P14" s="200"/>
      <c r="Q14" s="201"/>
      <c r="R14" s="201"/>
      <c r="S14" s="201"/>
      <c r="T14" s="201"/>
      <c r="U14" s="201"/>
      <c r="V14" s="201"/>
      <c r="W14" s="201"/>
      <c r="X14" s="201"/>
      <c r="Y14" s="216"/>
      <c r="Z14" s="229"/>
    </row>
    <row r="15" spans="2:27" ht="12">
      <c r="B15" s="225"/>
      <c r="C15" s="201"/>
      <c r="D15" s="201"/>
      <c r="E15" s="204"/>
      <c r="F15" s="205"/>
      <c r="G15" s="280"/>
      <c r="H15" s="201"/>
      <c r="I15" s="280"/>
      <c r="J15" s="144">
        <f>IF((I15)&lt;='Tax-Bands'!F19,(I15*-'Tax-Bands'!E19),('Tax-Bands'!F19*-'Tax-Bands'!E19))</f>
        <v>0</v>
      </c>
      <c r="K15" s="212"/>
      <c r="L15" s="280"/>
      <c r="M15" s="212"/>
      <c r="N15" s="280"/>
      <c r="O15" s="212"/>
      <c r="P15" s="280"/>
      <c r="Q15" s="201"/>
      <c r="R15" s="206"/>
      <c r="S15" s="206"/>
      <c r="T15" s="206"/>
      <c r="U15" s="206"/>
      <c r="V15" s="206"/>
      <c r="W15" s="206"/>
      <c r="X15" s="215"/>
      <c r="Y15" s="282"/>
      <c r="Z15" s="226"/>
      <c r="AA15" s="11"/>
    </row>
    <row r="16" spans="2:27" ht="7.5" customHeight="1">
      <c r="B16" s="230"/>
      <c r="C16" s="231"/>
      <c r="D16" s="231"/>
      <c r="E16" s="231"/>
      <c r="F16" s="231"/>
      <c r="G16" s="231"/>
      <c r="H16" s="231"/>
      <c r="I16" s="231"/>
      <c r="J16" s="231"/>
      <c r="K16" s="231"/>
      <c r="L16" s="231"/>
      <c r="M16" s="231"/>
      <c r="N16" s="231"/>
      <c r="O16" s="231"/>
      <c r="P16" s="231"/>
      <c r="Q16" s="231"/>
      <c r="R16" s="232"/>
      <c r="S16" s="232"/>
      <c r="T16" s="232"/>
      <c r="U16" s="232"/>
      <c r="V16" s="232"/>
      <c r="W16" s="232"/>
      <c r="X16" s="232"/>
      <c r="Y16" s="233"/>
      <c r="Z16" s="234"/>
      <c r="AA16" s="11"/>
    </row>
    <row r="17" spans="3:27" ht="12">
      <c r="C17" s="10"/>
      <c r="D17" s="10"/>
      <c r="E17" s="8"/>
      <c r="F17" s="8"/>
      <c r="G17" s="6"/>
      <c r="H17" s="6"/>
      <c r="I17" s="6"/>
      <c r="J17" s="6"/>
      <c r="K17" s="6"/>
      <c r="L17" s="6"/>
      <c r="M17" s="6"/>
      <c r="N17" s="6"/>
      <c r="O17" s="6"/>
      <c r="P17" s="6"/>
      <c r="Q17" s="6"/>
      <c r="R17" s="7"/>
      <c r="S17" s="7"/>
      <c r="T17" s="7"/>
      <c r="U17" s="7"/>
      <c r="V17" s="7"/>
      <c r="W17" s="7"/>
      <c r="X17" s="7"/>
      <c r="Y17" s="148"/>
      <c r="Z17" s="7"/>
      <c r="AA17" s="11"/>
    </row>
    <row r="18" spans="2:27" s="81" customFormat="1" ht="12">
      <c r="B18" s="235"/>
      <c r="C18" s="236" t="s">
        <v>3</v>
      </c>
      <c r="D18" s="237"/>
      <c r="E18" s="237"/>
      <c r="F18" s="237"/>
      <c r="G18" s="237"/>
      <c r="H18" s="237"/>
      <c r="I18" s="237"/>
      <c r="J18" s="237"/>
      <c r="K18" s="237"/>
      <c r="L18" s="237"/>
      <c r="M18" s="237"/>
      <c r="N18" s="237"/>
      <c r="O18" s="237"/>
      <c r="P18" s="237"/>
      <c r="Q18" s="237"/>
      <c r="R18" s="237"/>
      <c r="S18" s="237"/>
      <c r="T18" s="237"/>
      <c r="U18" s="237"/>
      <c r="V18" s="237"/>
      <c r="W18" s="237"/>
      <c r="X18" s="237"/>
      <c r="Y18" s="237"/>
      <c r="Z18" s="238"/>
      <c r="AA18" s="80"/>
    </row>
    <row r="19" spans="2:26" s="5" customFormat="1" ht="9.75">
      <c r="B19" s="239"/>
      <c r="C19" s="26"/>
      <c r="D19" s="26"/>
      <c r="E19" s="27"/>
      <c r="F19" s="27"/>
      <c r="G19" s="28"/>
      <c r="H19" s="28"/>
      <c r="I19" s="28"/>
      <c r="J19" s="28"/>
      <c r="K19" s="28"/>
      <c r="L19" s="28"/>
      <c r="M19" s="28"/>
      <c r="N19" s="28"/>
      <c r="O19" s="28"/>
      <c r="P19" s="28"/>
      <c r="Q19" s="28"/>
      <c r="R19" s="29"/>
      <c r="S19" s="29"/>
      <c r="T19" s="29"/>
      <c r="U19" s="29"/>
      <c r="V19" s="29"/>
      <c r="W19" s="29"/>
      <c r="X19" s="29"/>
      <c r="Y19" s="149"/>
      <c r="Z19" s="240"/>
    </row>
    <row r="20" spans="2:26" s="18" customFormat="1" ht="11.25" customHeight="1">
      <c r="B20" s="239"/>
      <c r="C20" s="26"/>
      <c r="D20" s="26"/>
      <c r="E20" s="27"/>
      <c r="F20" s="27"/>
      <c r="G20" s="306" t="str">
        <f>Currency</f>
        <v>€</v>
      </c>
      <c r="H20" s="152"/>
      <c r="I20" s="313" t="str">
        <f>CONCATENATE("Cash (",Currency,")")</f>
        <v>Cash (€)</v>
      </c>
      <c r="J20" s="313"/>
      <c r="K20" s="153"/>
      <c r="L20" s="284"/>
      <c r="M20" s="285"/>
      <c r="N20" s="284" t="str">
        <f>CONCATENATE("Non Cash (",Currency,")")</f>
        <v>Non Cash (€)</v>
      </c>
      <c r="O20" s="285"/>
      <c r="P20" s="285"/>
      <c r="Q20" s="152"/>
      <c r="R20" s="306" t="str">
        <f>Currency</f>
        <v>€</v>
      </c>
      <c r="S20" s="154"/>
      <c r="T20" s="154"/>
      <c r="U20" s="154"/>
      <c r="V20" s="154"/>
      <c r="W20" s="154"/>
      <c r="X20" s="154"/>
      <c r="Y20" s="286" t="str">
        <f>Currency</f>
        <v>€</v>
      </c>
      <c r="Z20" s="240"/>
    </row>
    <row r="21" spans="2:26" s="5" customFormat="1" ht="25.5" customHeight="1">
      <c r="B21" s="239"/>
      <c r="C21" s="305" t="s">
        <v>11</v>
      </c>
      <c r="D21" s="305"/>
      <c r="E21" s="305" t="s">
        <v>63</v>
      </c>
      <c r="F21" s="34"/>
      <c r="G21" s="271" t="s">
        <v>10</v>
      </c>
      <c r="H21" s="30"/>
      <c r="I21" s="312" t="s">
        <v>18</v>
      </c>
      <c r="J21" s="312"/>
      <c r="K21" s="31"/>
      <c r="L21" s="305" t="s">
        <v>19</v>
      </c>
      <c r="M21" s="218"/>
      <c r="N21" s="305" t="s">
        <v>20</v>
      </c>
      <c r="O21" s="218"/>
      <c r="P21" s="305" t="s">
        <v>21</v>
      </c>
      <c r="Q21" s="30"/>
      <c r="R21" s="291" t="s">
        <v>15</v>
      </c>
      <c r="S21" s="32"/>
      <c r="T21" s="33" t="s">
        <v>14</v>
      </c>
      <c r="U21" s="33" t="s">
        <v>9</v>
      </c>
      <c r="V21" s="33" t="s">
        <v>8</v>
      </c>
      <c r="W21" s="33" t="s">
        <v>7</v>
      </c>
      <c r="X21" s="33"/>
      <c r="Y21" s="290" t="s">
        <v>12</v>
      </c>
      <c r="Z21" s="240"/>
    </row>
    <row r="22" spans="2:26" s="1" customFormat="1" ht="2.25" customHeight="1">
      <c r="B22" s="239"/>
      <c r="C22" s="35"/>
      <c r="D22" s="35"/>
      <c r="E22" s="36"/>
      <c r="F22" s="37"/>
      <c r="G22" s="38"/>
      <c r="H22" s="38"/>
      <c r="I22" s="38"/>
      <c r="J22" s="38"/>
      <c r="K22" s="38"/>
      <c r="L22" s="38"/>
      <c r="M22" s="38"/>
      <c r="N22" s="38"/>
      <c r="O22" s="38"/>
      <c r="P22" s="38"/>
      <c r="Q22" s="28"/>
      <c r="R22" s="155"/>
      <c r="S22" s="39"/>
      <c r="T22" s="39"/>
      <c r="U22" s="39"/>
      <c r="V22" s="39"/>
      <c r="W22" s="39"/>
      <c r="X22" s="39"/>
      <c r="Y22" s="287"/>
      <c r="Z22" s="241"/>
    </row>
    <row r="23" spans="2:26" s="81" customFormat="1" ht="12.75" customHeight="1">
      <c r="B23" s="242"/>
      <c r="C23" s="164">
        <v>1</v>
      </c>
      <c r="D23" s="89"/>
      <c r="E23" s="292" t="s">
        <v>62</v>
      </c>
      <c r="F23" s="90"/>
      <c r="G23" s="289"/>
      <c r="H23" s="91"/>
      <c r="I23" s="289"/>
      <c r="J23" s="143">
        <f>IF(SUM(I$15:I23)&lt;='Tax-Bands'!F$19,(I23*-'Tax-Bands'!E$19),((-'Tax-Bands'!F$19*'Tax-Bands'!E$19)-SUM(J$15:J22)))</f>
        <v>0</v>
      </c>
      <c r="K23" s="92"/>
      <c r="L23" s="289"/>
      <c r="M23" s="92"/>
      <c r="N23" s="289"/>
      <c r="O23" s="92"/>
      <c r="P23" s="289"/>
      <c r="Q23" s="30"/>
      <c r="R23" s="156">
        <f>IF((AND(SUM($G$23:$P23)&gt;0,SUM($G23:$P$48)&gt;0)),SUM($G$23:$P23)+SUM($G$15:$P$15),0)</f>
        <v>0</v>
      </c>
      <c r="S23" s="93"/>
      <c r="T23" s="93">
        <f>ROUND(((R23/C23)*$C$48),0)</f>
        <v>0</v>
      </c>
      <c r="U23" s="93">
        <f>IF(E23&lt;&gt;"",ROUND(IF(E23="S",(T23*VLOOKUP(T23,'Tax-Bands'!$B$12:$F$19,4))-(VLOOKUP(T23,'Tax-Bands'!$B$12:$F$19,5)),IF(E23="M",(T23*VLOOKUP(T23,'Tax-Bands'!$H$12:$L$19,4))-(VLOOKUP(T23,'Tax-Bands'!$H$12:$L$19,5)),IF(E23="P",(T23*VLOOKUP(T23,'Tax-Bands'!$N$12:$R$19,4))-(VLOOKUP(T23,'Tax-Bands'!$N$12:$R$19,5)),"Tax Rate Error"))),0),"")</f>
        <v>0</v>
      </c>
      <c r="V23" s="93">
        <f>IF(U23&lt;&gt;"",ROUND((U23/$C$48*C23),0),"")</f>
        <v>0</v>
      </c>
      <c r="W23" s="93">
        <f>IF(V23&lt;&gt;"",IF(R23&gt;0,SUM($Y$22:$Y22)+$Y$15,0),"")</f>
        <v>0</v>
      </c>
      <c r="X23" s="93"/>
      <c r="Y23" s="288">
        <f>IF(W23&lt;&gt;"",IF((V23-W23)&gt;0,ROUND(MIN((V23-W23),SUM(G23:I23)*0.5),0),0),"")</f>
        <v>0</v>
      </c>
      <c r="Z23" s="243"/>
    </row>
    <row r="24" spans="2:26" s="81" customFormat="1" ht="12.75" customHeight="1">
      <c r="B24" s="242"/>
      <c r="C24" s="164">
        <f aca="true" t="shared" si="0" ref="C24:C48">C23+1</f>
        <v>2</v>
      </c>
      <c r="D24" s="89"/>
      <c r="E24" s="292" t="s">
        <v>62</v>
      </c>
      <c r="F24" s="90"/>
      <c r="G24" s="289"/>
      <c r="H24" s="91"/>
      <c r="I24" s="289"/>
      <c r="J24" s="143">
        <f>IF(SUM(I$15:I24)&lt;='Tax-Bands'!F$19,(I24*-'Tax-Bands'!E$19),((-'Tax-Bands'!F$19*'Tax-Bands'!E$19)-SUM(J$15:J23)))</f>
        <v>0</v>
      </c>
      <c r="K24" s="92"/>
      <c r="L24" s="289"/>
      <c r="M24" s="92"/>
      <c r="N24" s="289"/>
      <c r="O24" s="92"/>
      <c r="P24" s="289"/>
      <c r="Q24" s="30"/>
      <c r="R24" s="156">
        <f>IF((AND(SUM($G$23:$P24)&gt;0,SUM($G24:$P$48)&gt;0)),SUM($G$23:$P24)+SUM($G$15:$P$15),0)</f>
        <v>0</v>
      </c>
      <c r="S24" s="93"/>
      <c r="T24" s="93">
        <f>ROUND(((R24/C24)*$C$48),0)</f>
        <v>0</v>
      </c>
      <c r="U24" s="93">
        <f>IF(E24&lt;&gt;"",ROUND(IF(E24="S",(T24*VLOOKUP(T24,'Tax-Bands'!$B$12:$F$19,4))-(VLOOKUP(T24,'Tax-Bands'!$B$12:$F$19,5)),IF(E24="M",(T24*VLOOKUP(T24,'Tax-Bands'!$H$12:$L$19,4))-(VLOOKUP(T24,'Tax-Bands'!$H$12:$L$19,5)),IF(E24="P",(T24*VLOOKUP(T24,'Tax-Bands'!$N$12:$R$19,4))-(VLOOKUP(T24,'Tax-Bands'!$N$12:$R$19,5)),"Tax Rate Error"))),0),"")</f>
        <v>0</v>
      </c>
      <c r="V24" s="93">
        <f>IF(U24&lt;&gt;"",ROUND((U24/$C$48*C24),0),"")</f>
        <v>0</v>
      </c>
      <c r="W24" s="93">
        <f>IF(V24&lt;&gt;"",IF(R24&gt;0,SUM($Y$22:$Y23)+$Y$15,0),"")</f>
        <v>0</v>
      </c>
      <c r="X24" s="93"/>
      <c r="Y24" s="288">
        <f>IF(W24&lt;&gt;"",IF((V24-W24)&gt;0,ROUND(MIN((V24-W24),SUM(G24:I24)*0.5),0),0),"")</f>
        <v>0</v>
      </c>
      <c r="Z24" s="243"/>
    </row>
    <row r="25" spans="2:26" s="81" customFormat="1" ht="12.75" customHeight="1">
      <c r="B25" s="242"/>
      <c r="C25" s="164">
        <f t="shared" si="0"/>
        <v>3</v>
      </c>
      <c r="D25" s="89"/>
      <c r="E25" s="292" t="s">
        <v>62</v>
      </c>
      <c r="F25" s="90"/>
      <c r="G25" s="289"/>
      <c r="H25" s="91"/>
      <c r="I25" s="289"/>
      <c r="J25" s="143">
        <f>IF(SUM(I$15:I25)&lt;='Tax-Bands'!F$19,(I25*-'Tax-Bands'!E$19),((-'Tax-Bands'!F$19*'Tax-Bands'!E$19)-SUM(J$15:J24)))</f>
        <v>0</v>
      </c>
      <c r="K25" s="92"/>
      <c r="L25" s="289"/>
      <c r="M25" s="92"/>
      <c r="N25" s="289"/>
      <c r="O25" s="92"/>
      <c r="P25" s="289"/>
      <c r="Q25" s="30"/>
      <c r="R25" s="156">
        <f>IF((AND(SUM($G$23:$P25)&gt;0,SUM($G25:$P$48)&gt;0)),SUM($G$23:$P25)+SUM($G$15:$P$15),0)</f>
        <v>0</v>
      </c>
      <c r="S25" s="93"/>
      <c r="T25" s="93">
        <f aca="true" t="shared" si="1" ref="T25:T48">ROUND(((R25/C25)*$C$48),0)</f>
        <v>0</v>
      </c>
      <c r="U25" s="93">
        <f>IF(E25&lt;&gt;"",ROUND(IF(E25="S",(T25*VLOOKUP(T25,'Tax-Bands'!$B$12:$F$19,4))-(VLOOKUP(T25,'Tax-Bands'!$B$12:$F$19,5)),IF(E25="M",(T25*VLOOKUP(T25,'Tax-Bands'!$H$12:$L$19,4))-(VLOOKUP(T25,'Tax-Bands'!$H$12:$L$19,5)),IF(E25="P",(T25*VLOOKUP(T25,'Tax-Bands'!$N$12:$R$19,4))-(VLOOKUP(T25,'Tax-Bands'!$N$12:$R$19,5)),"Tax Rate Error"))),0),"")</f>
        <v>0</v>
      </c>
      <c r="V25" s="93">
        <f aca="true" t="shared" si="2" ref="V25:V48">IF(U25&lt;&gt;"",ROUND((U25/$C$48*C25),0),"")</f>
        <v>0</v>
      </c>
      <c r="W25" s="93">
        <f>IF(V25&lt;&gt;"",IF(R25&gt;0,SUM($Y$22:$Y24)+$Y$15,0),"")</f>
        <v>0</v>
      </c>
      <c r="X25" s="93"/>
      <c r="Y25" s="288">
        <f aca="true" t="shared" si="3" ref="Y25:Y48">IF(W25&lt;&gt;"",IF((V25-W25)&gt;0,ROUND(MIN((V25-W25),SUM(G25:I25)*0.5),0),0),"")</f>
        <v>0</v>
      </c>
      <c r="Z25" s="243"/>
    </row>
    <row r="26" spans="2:26" s="81" customFormat="1" ht="12.75" customHeight="1">
      <c r="B26" s="242"/>
      <c r="C26" s="164">
        <f t="shared" si="0"/>
        <v>4</v>
      </c>
      <c r="D26" s="89"/>
      <c r="E26" s="292" t="s">
        <v>62</v>
      </c>
      <c r="F26" s="90"/>
      <c r="G26" s="289"/>
      <c r="H26" s="91"/>
      <c r="I26" s="289"/>
      <c r="J26" s="143">
        <f>IF(SUM(I$15:I26)&lt;='Tax-Bands'!F$19,(I26*-'Tax-Bands'!E$19),((-'Tax-Bands'!F$19*'Tax-Bands'!E$19)-SUM(J$15:J25)))</f>
        <v>0</v>
      </c>
      <c r="K26" s="92"/>
      <c r="L26" s="289"/>
      <c r="M26" s="92"/>
      <c r="N26" s="289"/>
      <c r="O26" s="92"/>
      <c r="P26" s="289"/>
      <c r="Q26" s="30"/>
      <c r="R26" s="156">
        <f>IF((AND(SUM($G$23:$P26)&gt;0,SUM($G26:$P$48)&gt;0)),SUM($G$23:$P26)+SUM($G$15:$P$15),0)</f>
        <v>0</v>
      </c>
      <c r="S26" s="93"/>
      <c r="T26" s="93">
        <f t="shared" si="1"/>
        <v>0</v>
      </c>
      <c r="U26" s="93">
        <f>IF(E26&lt;&gt;"",ROUND(IF(E26="S",(T26*VLOOKUP(T26,'Tax-Bands'!$B$12:$F$19,4))-(VLOOKUP(T26,'Tax-Bands'!$B$12:$F$19,5)),IF(E26="M",(T26*VLOOKUP(T26,'Tax-Bands'!$H$12:$L$19,4))-(VLOOKUP(T26,'Tax-Bands'!$H$12:$L$19,5)),IF(E26="P",(T26*VLOOKUP(T26,'Tax-Bands'!$N$12:$R$19,4))-(VLOOKUP(T26,'Tax-Bands'!$N$12:$R$19,5)),"Tax Rate Error"))),0),"")</f>
        <v>0</v>
      </c>
      <c r="V26" s="93">
        <f t="shared" si="2"/>
        <v>0</v>
      </c>
      <c r="W26" s="93">
        <f>IF(V26&lt;&gt;"",IF(R26&gt;0,SUM($Y$22:$Y25)+$Y$15,0),"")</f>
        <v>0</v>
      </c>
      <c r="X26" s="93"/>
      <c r="Y26" s="288">
        <f t="shared" si="3"/>
        <v>0</v>
      </c>
      <c r="Z26" s="243"/>
    </row>
    <row r="27" spans="2:26" s="81" customFormat="1" ht="12.75" customHeight="1">
      <c r="B27" s="242"/>
      <c r="C27" s="164">
        <f t="shared" si="0"/>
        <v>5</v>
      </c>
      <c r="D27" s="89"/>
      <c r="E27" s="292" t="s">
        <v>62</v>
      </c>
      <c r="F27" s="90"/>
      <c r="G27" s="289"/>
      <c r="H27" s="91"/>
      <c r="I27" s="289"/>
      <c r="J27" s="143">
        <f>IF(SUM(I$15:I27)&lt;='Tax-Bands'!F$19,(I27*-'Tax-Bands'!E$19),((-'Tax-Bands'!F$19*'Tax-Bands'!E$19)-SUM(J$15:J26)))</f>
        <v>0</v>
      </c>
      <c r="K27" s="92"/>
      <c r="L27" s="289"/>
      <c r="M27" s="92"/>
      <c r="N27" s="289"/>
      <c r="O27" s="92"/>
      <c r="P27" s="289"/>
      <c r="Q27" s="30"/>
      <c r="R27" s="156">
        <f>IF((AND(SUM($G$23:$P27)&gt;0,SUM($G27:$P$48)&gt;0)),SUM($G$23:$P27)+SUM($G$15:$P$15),0)</f>
        <v>0</v>
      </c>
      <c r="S27" s="93"/>
      <c r="T27" s="93">
        <f t="shared" si="1"/>
        <v>0</v>
      </c>
      <c r="U27" s="93">
        <f>IF(E27&lt;&gt;"",ROUND(IF(E27="S",(T27*VLOOKUP(T27,'Tax-Bands'!$B$12:$F$19,4))-(VLOOKUP(T27,'Tax-Bands'!$B$12:$F$19,5)),IF(E27="M",(T27*VLOOKUP(T27,'Tax-Bands'!$H$12:$L$19,4))-(VLOOKUP(T27,'Tax-Bands'!$H$12:$L$19,5)),IF(E27="P",(T27*VLOOKUP(T27,'Tax-Bands'!$N$12:$R$19,4))-(VLOOKUP(T27,'Tax-Bands'!$N$12:$R$19,5)),"Tax Rate Error"))),0),"")</f>
        <v>0</v>
      </c>
      <c r="V27" s="93">
        <f t="shared" si="2"/>
        <v>0</v>
      </c>
      <c r="W27" s="93">
        <f>IF(V27&lt;&gt;"",IF(R27&gt;0,SUM($Y$22:$Y26)+$Y$15,0),"")</f>
        <v>0</v>
      </c>
      <c r="X27" s="93"/>
      <c r="Y27" s="288">
        <f t="shared" si="3"/>
        <v>0</v>
      </c>
      <c r="Z27" s="243"/>
    </row>
    <row r="28" spans="2:26" s="81" customFormat="1" ht="12.75" customHeight="1">
      <c r="B28" s="242"/>
      <c r="C28" s="164">
        <f t="shared" si="0"/>
        <v>6</v>
      </c>
      <c r="D28" s="89"/>
      <c r="E28" s="292" t="s">
        <v>62</v>
      </c>
      <c r="F28" s="90"/>
      <c r="G28" s="289"/>
      <c r="H28" s="91"/>
      <c r="I28" s="289"/>
      <c r="J28" s="143">
        <f>IF(SUM(I$15:I28)&lt;='Tax-Bands'!F$19,(I28*-'Tax-Bands'!E$19),((-'Tax-Bands'!F$19*'Tax-Bands'!E$19)-SUM(J$15:J27)))</f>
        <v>0</v>
      </c>
      <c r="K28" s="92"/>
      <c r="L28" s="289"/>
      <c r="M28" s="92"/>
      <c r="N28" s="289"/>
      <c r="O28" s="92"/>
      <c r="P28" s="289"/>
      <c r="Q28" s="30"/>
      <c r="R28" s="156">
        <f>IF((AND(SUM($G$23:$P28)&gt;0,SUM($G28:$P$48)&gt;0)),SUM($G$23:$P28)+SUM($G$15:$P$15),0)</f>
        <v>0</v>
      </c>
      <c r="S28" s="93"/>
      <c r="T28" s="93">
        <f t="shared" si="1"/>
        <v>0</v>
      </c>
      <c r="U28" s="93">
        <f>IF(E28&lt;&gt;"",ROUND(IF(E28="S",(T28*VLOOKUP(T28,'Tax-Bands'!$B$12:$F$19,4))-(VLOOKUP(T28,'Tax-Bands'!$B$12:$F$19,5)),IF(E28="M",(T28*VLOOKUP(T28,'Tax-Bands'!$H$12:$L$19,4))-(VLOOKUP(T28,'Tax-Bands'!$H$12:$L$19,5)),IF(E28="P",(T28*VLOOKUP(T28,'Tax-Bands'!$N$12:$R$19,4))-(VLOOKUP(T28,'Tax-Bands'!$N$12:$R$19,5)),"Tax Rate Error"))),0),"")</f>
        <v>0</v>
      </c>
      <c r="V28" s="93">
        <f t="shared" si="2"/>
        <v>0</v>
      </c>
      <c r="W28" s="93">
        <f>IF(V28&lt;&gt;"",IF(R28&gt;0,SUM($Y$22:$Y27)+$Y$15,0),"")</f>
        <v>0</v>
      </c>
      <c r="X28" s="93"/>
      <c r="Y28" s="288">
        <f t="shared" si="3"/>
        <v>0</v>
      </c>
      <c r="Z28" s="243"/>
    </row>
    <row r="29" spans="2:26" s="81" customFormat="1" ht="12.75" customHeight="1">
      <c r="B29" s="242"/>
      <c r="C29" s="164">
        <f t="shared" si="0"/>
        <v>7</v>
      </c>
      <c r="D29" s="89"/>
      <c r="E29" s="292" t="s">
        <v>62</v>
      </c>
      <c r="F29" s="90"/>
      <c r="G29" s="289"/>
      <c r="H29" s="91"/>
      <c r="I29" s="289"/>
      <c r="J29" s="143">
        <f>IF(SUM(I$15:I29)&lt;='Tax-Bands'!F$19,(I29*-'Tax-Bands'!E$19),((-'Tax-Bands'!F$19*'Tax-Bands'!E$19)-SUM(J$15:J28)))</f>
        <v>0</v>
      </c>
      <c r="K29" s="92"/>
      <c r="L29" s="289"/>
      <c r="M29" s="92"/>
      <c r="N29" s="289"/>
      <c r="O29" s="92"/>
      <c r="P29" s="289"/>
      <c r="Q29" s="30"/>
      <c r="R29" s="156">
        <f>IF((AND(SUM($G$23:$P29)&gt;0,SUM($G29:$P$48)&gt;0)),SUM($G$23:$P29)+SUM($G$15:$P$15),0)</f>
        <v>0</v>
      </c>
      <c r="S29" s="93"/>
      <c r="T29" s="93">
        <f t="shared" si="1"/>
        <v>0</v>
      </c>
      <c r="U29" s="93">
        <f>IF(E29&lt;&gt;"",ROUND(IF(E29="S",(T29*VLOOKUP(T29,'Tax-Bands'!$B$12:$F$19,4))-(VLOOKUP(T29,'Tax-Bands'!$B$12:$F$19,5)),IF(E29="M",(T29*VLOOKUP(T29,'Tax-Bands'!$H$12:$L$19,4))-(VLOOKUP(T29,'Tax-Bands'!$H$12:$L$19,5)),IF(E29="P",(T29*VLOOKUP(T29,'Tax-Bands'!$N$12:$R$19,4))-(VLOOKUP(T29,'Tax-Bands'!$N$12:$R$19,5)),"Tax Rate Error"))),0),"")</f>
        <v>0</v>
      </c>
      <c r="V29" s="93">
        <f t="shared" si="2"/>
        <v>0</v>
      </c>
      <c r="W29" s="93">
        <f>IF(V29&lt;&gt;"",IF(R29&gt;0,SUM($Y$22:$Y28)+$Y$15,0),"")</f>
        <v>0</v>
      </c>
      <c r="X29" s="93"/>
      <c r="Y29" s="288">
        <f t="shared" si="3"/>
        <v>0</v>
      </c>
      <c r="Z29" s="243"/>
    </row>
    <row r="30" spans="2:26" s="81" customFormat="1" ht="12.75" customHeight="1">
      <c r="B30" s="242"/>
      <c r="C30" s="164">
        <f t="shared" si="0"/>
        <v>8</v>
      </c>
      <c r="D30" s="89"/>
      <c r="E30" s="292" t="s">
        <v>62</v>
      </c>
      <c r="F30" s="90"/>
      <c r="G30" s="289"/>
      <c r="H30" s="91"/>
      <c r="I30" s="289"/>
      <c r="J30" s="143">
        <f>IF(SUM(I$15:I30)&lt;='Tax-Bands'!F$19,(I30*-'Tax-Bands'!E$19),((-'Tax-Bands'!F$19*'Tax-Bands'!E$19)-SUM(J$15:J29)))</f>
        <v>0</v>
      </c>
      <c r="K30" s="92"/>
      <c r="L30" s="289"/>
      <c r="M30" s="92"/>
      <c r="N30" s="289"/>
      <c r="O30" s="92"/>
      <c r="P30" s="289"/>
      <c r="Q30" s="30"/>
      <c r="R30" s="156">
        <f>IF((AND(SUM($G$23:$P30)&gt;0,SUM($G30:$P$48)&gt;0)),SUM($G$23:$P30)+SUM($G$15:$P$15),0)</f>
        <v>0</v>
      </c>
      <c r="S30" s="93"/>
      <c r="T30" s="93">
        <f t="shared" si="1"/>
        <v>0</v>
      </c>
      <c r="U30" s="93">
        <f>IF(E30&lt;&gt;"",ROUND(IF(E30="S",(T30*VLOOKUP(T30,'Tax-Bands'!$B$12:$F$19,4))-(VLOOKUP(T30,'Tax-Bands'!$B$12:$F$19,5)),IF(E30="M",(T30*VLOOKUP(T30,'Tax-Bands'!$H$12:$L$19,4))-(VLOOKUP(T30,'Tax-Bands'!$H$12:$L$19,5)),IF(E30="P",(T30*VLOOKUP(T30,'Tax-Bands'!$N$12:$R$19,4))-(VLOOKUP(T30,'Tax-Bands'!$N$12:$R$19,5)),"Tax Rate Error"))),0),"")</f>
        <v>0</v>
      </c>
      <c r="V30" s="93">
        <f t="shared" si="2"/>
        <v>0</v>
      </c>
      <c r="W30" s="93">
        <f>IF(V30&lt;&gt;"",IF(R30&gt;0,SUM($Y$22:$Y29)+$Y$15,0),"")</f>
        <v>0</v>
      </c>
      <c r="X30" s="93"/>
      <c r="Y30" s="288">
        <f t="shared" si="3"/>
        <v>0</v>
      </c>
      <c r="Z30" s="243"/>
    </row>
    <row r="31" spans="2:26" s="81" customFormat="1" ht="12.75" customHeight="1">
      <c r="B31" s="242"/>
      <c r="C31" s="164">
        <f t="shared" si="0"/>
        <v>9</v>
      </c>
      <c r="D31" s="89"/>
      <c r="E31" s="292" t="s">
        <v>62</v>
      </c>
      <c r="F31" s="90"/>
      <c r="G31" s="289"/>
      <c r="H31" s="91"/>
      <c r="I31" s="289"/>
      <c r="J31" s="143">
        <f>IF(SUM(I$15:I31)&lt;='Tax-Bands'!F$19,(I31*-'Tax-Bands'!E$19),((-'Tax-Bands'!F$19*'Tax-Bands'!E$19)-SUM(J$15:J30)))</f>
        <v>0</v>
      </c>
      <c r="K31" s="92"/>
      <c r="L31" s="289"/>
      <c r="M31" s="92"/>
      <c r="N31" s="289"/>
      <c r="O31" s="92"/>
      <c r="P31" s="289"/>
      <c r="Q31" s="30"/>
      <c r="R31" s="156">
        <f>IF((AND(SUM($G$23:$P31)&gt;0,SUM($G31:$P$48)&gt;0)),SUM($G$23:$P31)+SUM($G$15:$P$15),0)</f>
        <v>0</v>
      </c>
      <c r="S31" s="93"/>
      <c r="T31" s="93">
        <f t="shared" si="1"/>
        <v>0</v>
      </c>
      <c r="U31" s="93">
        <f>IF(E31&lt;&gt;"",ROUND(IF(E31="S",(T31*VLOOKUP(T31,'Tax-Bands'!$B$12:$F$19,4))-(VLOOKUP(T31,'Tax-Bands'!$B$12:$F$19,5)),IF(E31="M",(T31*VLOOKUP(T31,'Tax-Bands'!$H$12:$L$19,4))-(VLOOKUP(T31,'Tax-Bands'!$H$12:$L$19,5)),IF(E31="P",(T31*VLOOKUP(T31,'Tax-Bands'!$N$12:$R$19,4))-(VLOOKUP(T31,'Tax-Bands'!$N$12:$R$19,5)),"Tax Rate Error"))),0),"")</f>
        <v>0</v>
      </c>
      <c r="V31" s="93">
        <f t="shared" si="2"/>
        <v>0</v>
      </c>
      <c r="W31" s="93">
        <f>IF(V31&lt;&gt;"",IF(R31&gt;0,SUM($Y$22:$Y30)+$Y$15,0),"")</f>
        <v>0</v>
      </c>
      <c r="X31" s="93"/>
      <c r="Y31" s="288">
        <f t="shared" si="3"/>
        <v>0</v>
      </c>
      <c r="Z31" s="243"/>
    </row>
    <row r="32" spans="2:26" s="81" customFormat="1" ht="12.75" customHeight="1">
      <c r="B32" s="242"/>
      <c r="C32" s="164">
        <f t="shared" si="0"/>
        <v>10</v>
      </c>
      <c r="D32" s="89"/>
      <c r="E32" s="292" t="s">
        <v>62</v>
      </c>
      <c r="F32" s="90"/>
      <c r="G32" s="289"/>
      <c r="H32" s="91"/>
      <c r="I32" s="289"/>
      <c r="J32" s="143">
        <f>IF(SUM(I$15:I32)&lt;='Tax-Bands'!F$19,(I32*-'Tax-Bands'!E$19),((-'Tax-Bands'!F$19*'Tax-Bands'!E$19)-SUM(J$15:J31)))</f>
        <v>0</v>
      </c>
      <c r="K32" s="92"/>
      <c r="L32" s="289"/>
      <c r="M32" s="92"/>
      <c r="N32" s="289"/>
      <c r="O32" s="92"/>
      <c r="P32" s="289"/>
      <c r="Q32" s="30"/>
      <c r="R32" s="156">
        <f>IF((AND(SUM($G$23:$P32)&gt;0,SUM($G32:$P$48)&gt;0)),SUM($G$23:$P32)+SUM($G$15:$P$15),0)</f>
        <v>0</v>
      </c>
      <c r="S32" s="93"/>
      <c r="T32" s="93">
        <f t="shared" si="1"/>
        <v>0</v>
      </c>
      <c r="U32" s="93">
        <f>IF(E32&lt;&gt;"",ROUND(IF(E32="S",(T32*VLOOKUP(T32,'Tax-Bands'!$B$12:$F$19,4))-(VLOOKUP(T32,'Tax-Bands'!$B$12:$F$19,5)),IF(E32="M",(T32*VLOOKUP(T32,'Tax-Bands'!$H$12:$L$19,4))-(VLOOKUP(T32,'Tax-Bands'!$H$12:$L$19,5)),IF(E32="P",(T32*VLOOKUP(T32,'Tax-Bands'!$N$12:$R$19,4))-(VLOOKUP(T32,'Tax-Bands'!$N$12:$R$19,5)),"Tax Rate Error"))),0),"")</f>
        <v>0</v>
      </c>
      <c r="V32" s="93">
        <f t="shared" si="2"/>
        <v>0</v>
      </c>
      <c r="W32" s="93">
        <f>IF(V32&lt;&gt;"",IF(R32&gt;0,SUM($Y$22:$Y31)+$Y$15,0),"")</f>
        <v>0</v>
      </c>
      <c r="X32" s="93"/>
      <c r="Y32" s="288">
        <f t="shared" si="3"/>
        <v>0</v>
      </c>
      <c r="Z32" s="243"/>
    </row>
    <row r="33" spans="2:26" s="81" customFormat="1" ht="12.75" customHeight="1">
      <c r="B33" s="242"/>
      <c r="C33" s="164">
        <f t="shared" si="0"/>
        <v>11</v>
      </c>
      <c r="D33" s="89"/>
      <c r="E33" s="292" t="s">
        <v>62</v>
      </c>
      <c r="F33" s="90"/>
      <c r="G33" s="289"/>
      <c r="H33" s="91"/>
      <c r="I33" s="289"/>
      <c r="J33" s="143">
        <f>IF(SUM(I$15:I33)&lt;='Tax-Bands'!F$19,(I33*-'Tax-Bands'!E$19),((-'Tax-Bands'!F$19*'Tax-Bands'!E$19)-SUM(J$15:J32)))</f>
        <v>0</v>
      </c>
      <c r="K33" s="92"/>
      <c r="L33" s="289"/>
      <c r="M33" s="92"/>
      <c r="N33" s="289"/>
      <c r="O33" s="92"/>
      <c r="P33" s="289"/>
      <c r="Q33" s="30"/>
      <c r="R33" s="156">
        <f>IF((AND(SUM($G$23:$P33)&gt;0,SUM($G33:$P$48)&gt;0)),SUM($G$23:$P33)+SUM($G$15:$P$15),0)</f>
        <v>0</v>
      </c>
      <c r="S33" s="93"/>
      <c r="T33" s="93">
        <f t="shared" si="1"/>
        <v>0</v>
      </c>
      <c r="U33" s="93">
        <f>IF(E33&lt;&gt;"",ROUND(IF(E33="S",(T33*VLOOKUP(T33,'Tax-Bands'!$B$12:$F$19,4))-(VLOOKUP(T33,'Tax-Bands'!$B$12:$F$19,5)),IF(E33="M",(T33*VLOOKUP(T33,'Tax-Bands'!$H$12:$L$19,4))-(VLOOKUP(T33,'Tax-Bands'!$H$12:$L$19,5)),IF(E33="P",(T33*VLOOKUP(T33,'Tax-Bands'!$N$12:$R$19,4))-(VLOOKUP(T33,'Tax-Bands'!$N$12:$R$19,5)),"Tax Rate Error"))),0),"")</f>
        <v>0</v>
      </c>
      <c r="V33" s="93">
        <f t="shared" si="2"/>
        <v>0</v>
      </c>
      <c r="W33" s="93">
        <f>IF(V33&lt;&gt;"",IF(R33&gt;0,SUM($Y$22:$Y32)+$Y$15,0),"")</f>
        <v>0</v>
      </c>
      <c r="X33" s="93"/>
      <c r="Y33" s="288">
        <f t="shared" si="3"/>
        <v>0</v>
      </c>
      <c r="Z33" s="243"/>
    </row>
    <row r="34" spans="2:26" s="81" customFormat="1" ht="12.75" customHeight="1">
      <c r="B34" s="242"/>
      <c r="C34" s="164">
        <f t="shared" si="0"/>
        <v>12</v>
      </c>
      <c r="D34" s="89"/>
      <c r="E34" s="292" t="s">
        <v>62</v>
      </c>
      <c r="F34" s="90"/>
      <c r="G34" s="289"/>
      <c r="H34" s="91"/>
      <c r="I34" s="289"/>
      <c r="J34" s="143">
        <f>IF(SUM(I$15:I34)&lt;='Tax-Bands'!F$19,(I34*-'Tax-Bands'!E$19),((-'Tax-Bands'!F$19*'Tax-Bands'!E$19)-SUM(J$15:J33)))</f>
        <v>0</v>
      </c>
      <c r="K34" s="92"/>
      <c r="L34" s="289"/>
      <c r="M34" s="92"/>
      <c r="N34" s="289"/>
      <c r="O34" s="92"/>
      <c r="P34" s="289"/>
      <c r="Q34" s="30"/>
      <c r="R34" s="156">
        <f>IF((AND(SUM($G$23:$P34)&gt;0,SUM($G34:$P$48)&gt;0)),SUM($G$23:$P34)+SUM($G$15:$P$15),0)</f>
        <v>0</v>
      </c>
      <c r="S34" s="93"/>
      <c r="T34" s="93">
        <f t="shared" si="1"/>
        <v>0</v>
      </c>
      <c r="U34" s="93">
        <f>IF(E34&lt;&gt;"",ROUND(IF(E34="S",(T34*VLOOKUP(T34,'Tax-Bands'!$B$12:$F$19,4))-(VLOOKUP(T34,'Tax-Bands'!$B$12:$F$19,5)),IF(E34="M",(T34*VLOOKUP(T34,'Tax-Bands'!$H$12:$L$19,4))-(VLOOKUP(T34,'Tax-Bands'!$H$12:$L$19,5)),IF(E34="P",(T34*VLOOKUP(T34,'Tax-Bands'!$N$12:$R$19,4))-(VLOOKUP(T34,'Tax-Bands'!$N$12:$R$19,5)),"Tax Rate Error"))),0),"")</f>
        <v>0</v>
      </c>
      <c r="V34" s="93">
        <f t="shared" si="2"/>
        <v>0</v>
      </c>
      <c r="W34" s="93">
        <f>IF(V34&lt;&gt;"",IF(R34&gt;0,SUM($Y$22:$Y33)+$Y$15,0),"")</f>
        <v>0</v>
      </c>
      <c r="X34" s="93"/>
      <c r="Y34" s="288">
        <f t="shared" si="3"/>
        <v>0</v>
      </c>
      <c r="Z34" s="243"/>
    </row>
    <row r="35" spans="2:26" s="81" customFormat="1" ht="12.75" customHeight="1">
      <c r="B35" s="242"/>
      <c r="C35" s="164">
        <f t="shared" si="0"/>
        <v>13</v>
      </c>
      <c r="D35" s="89"/>
      <c r="E35" s="292" t="s">
        <v>62</v>
      </c>
      <c r="F35" s="90"/>
      <c r="G35" s="289"/>
      <c r="H35" s="91"/>
      <c r="I35" s="289"/>
      <c r="J35" s="143">
        <f>IF(SUM(I$15:I35)&lt;='Tax-Bands'!F$19,(I35*-'Tax-Bands'!E$19),((-'Tax-Bands'!F$19*'Tax-Bands'!E$19)-SUM(J$15:J34)))</f>
        <v>0</v>
      </c>
      <c r="K35" s="92"/>
      <c r="L35" s="289"/>
      <c r="M35" s="92"/>
      <c r="N35" s="289"/>
      <c r="O35" s="92"/>
      <c r="P35" s="289"/>
      <c r="Q35" s="30"/>
      <c r="R35" s="156">
        <f>IF((AND(SUM($G$23:$P35)&gt;0,SUM($G35:$P$48)&gt;0)),SUM($G$23:$P35)+SUM($G$15:$P$15),0)</f>
        <v>0</v>
      </c>
      <c r="S35" s="93"/>
      <c r="T35" s="93">
        <f t="shared" si="1"/>
        <v>0</v>
      </c>
      <c r="U35" s="93">
        <f>IF(E35&lt;&gt;"",ROUND(IF(E35="S",(T35*VLOOKUP(T35,'Tax-Bands'!$B$12:$F$19,4))-(VLOOKUP(T35,'Tax-Bands'!$B$12:$F$19,5)),IF(E35="M",(T35*VLOOKUP(T35,'Tax-Bands'!$H$12:$L$19,4))-(VLOOKUP(T35,'Tax-Bands'!$H$12:$L$19,5)),IF(E35="P",(T35*VLOOKUP(T35,'Tax-Bands'!$N$12:$R$19,4))-(VLOOKUP(T35,'Tax-Bands'!$N$12:$R$19,5)),"Tax Rate Error"))),0),"")</f>
        <v>0</v>
      </c>
      <c r="V35" s="93">
        <f t="shared" si="2"/>
        <v>0</v>
      </c>
      <c r="W35" s="93">
        <f>IF(V35&lt;&gt;"",IF(R35&gt;0,SUM($Y$22:$Y34)+$Y$15,0),"")</f>
        <v>0</v>
      </c>
      <c r="X35" s="93"/>
      <c r="Y35" s="288">
        <f t="shared" si="3"/>
        <v>0</v>
      </c>
      <c r="Z35" s="243"/>
    </row>
    <row r="36" spans="2:26" s="81" customFormat="1" ht="12.75" customHeight="1">
      <c r="B36" s="242"/>
      <c r="C36" s="164">
        <f t="shared" si="0"/>
        <v>14</v>
      </c>
      <c r="D36" s="89"/>
      <c r="E36" s="292" t="s">
        <v>62</v>
      </c>
      <c r="F36" s="90"/>
      <c r="G36" s="289"/>
      <c r="H36" s="91"/>
      <c r="I36" s="289"/>
      <c r="J36" s="143">
        <f>IF(SUM(I$15:I36)&lt;='Tax-Bands'!F$19,(I36*-'Tax-Bands'!E$19),((-'Tax-Bands'!F$19*'Tax-Bands'!E$19)-SUM(J$15:J35)))</f>
        <v>0</v>
      </c>
      <c r="K36" s="92"/>
      <c r="L36" s="289"/>
      <c r="M36" s="92"/>
      <c r="N36" s="289"/>
      <c r="O36" s="92"/>
      <c r="P36" s="289"/>
      <c r="Q36" s="30"/>
      <c r="R36" s="156">
        <f>IF((AND(SUM($G$23:$P36)&gt;0,SUM($G36:$P$48)&gt;0)),SUM($G$23:$P36)+SUM($G$15:$P$15),0)</f>
        <v>0</v>
      </c>
      <c r="S36" s="93"/>
      <c r="T36" s="93">
        <f t="shared" si="1"/>
        <v>0</v>
      </c>
      <c r="U36" s="93">
        <f>IF(E36&lt;&gt;"",ROUND(IF(E36="S",(T36*VLOOKUP(T36,'Tax-Bands'!$B$12:$F$19,4))-(VLOOKUP(T36,'Tax-Bands'!$B$12:$F$19,5)),IF(E36="M",(T36*VLOOKUP(T36,'Tax-Bands'!$H$12:$L$19,4))-(VLOOKUP(T36,'Tax-Bands'!$H$12:$L$19,5)),IF(E36="P",(T36*VLOOKUP(T36,'Tax-Bands'!$N$12:$R$19,4))-(VLOOKUP(T36,'Tax-Bands'!$N$12:$R$19,5)),"Tax Rate Error"))),0),"")</f>
        <v>0</v>
      </c>
      <c r="V36" s="93">
        <f t="shared" si="2"/>
        <v>0</v>
      </c>
      <c r="W36" s="93">
        <f>IF(V36&lt;&gt;"",IF(R36&gt;0,SUM($Y$22:$Y35)+$Y$15,0),"")</f>
        <v>0</v>
      </c>
      <c r="X36" s="93"/>
      <c r="Y36" s="288">
        <f t="shared" si="3"/>
        <v>0</v>
      </c>
      <c r="Z36" s="243"/>
    </row>
    <row r="37" spans="2:26" s="81" customFormat="1" ht="12.75" customHeight="1">
      <c r="B37" s="242"/>
      <c r="C37" s="164">
        <f t="shared" si="0"/>
        <v>15</v>
      </c>
      <c r="D37" s="89"/>
      <c r="E37" s="292" t="s">
        <v>62</v>
      </c>
      <c r="F37" s="90"/>
      <c r="G37" s="289"/>
      <c r="H37" s="91"/>
      <c r="I37" s="289"/>
      <c r="J37" s="143">
        <f>IF(SUM(I$15:I37)&lt;='Tax-Bands'!F$19,(I37*-'Tax-Bands'!E$19),((-'Tax-Bands'!F$19*'Tax-Bands'!E$19)-SUM(J$15:J36)))</f>
        <v>0</v>
      </c>
      <c r="K37" s="92"/>
      <c r="L37" s="289"/>
      <c r="M37" s="92"/>
      <c r="N37" s="289"/>
      <c r="O37" s="92"/>
      <c r="P37" s="289"/>
      <c r="Q37" s="30"/>
      <c r="R37" s="156">
        <f>IF((AND(SUM($G$23:$P37)&gt;0,SUM($G37:$P$48)&gt;0)),SUM($G$23:$P37)+SUM($G$15:$P$15),0)</f>
        <v>0</v>
      </c>
      <c r="S37" s="93"/>
      <c r="T37" s="93">
        <f t="shared" si="1"/>
        <v>0</v>
      </c>
      <c r="U37" s="93">
        <f>IF(E37&lt;&gt;"",ROUND(IF(E37="S",(T37*VLOOKUP(T37,'Tax-Bands'!$B$12:$F$19,4))-(VLOOKUP(T37,'Tax-Bands'!$B$12:$F$19,5)),IF(E37="M",(T37*VLOOKUP(T37,'Tax-Bands'!$H$12:$L$19,4))-(VLOOKUP(T37,'Tax-Bands'!$H$12:$L$19,5)),IF(E37="P",(T37*VLOOKUP(T37,'Tax-Bands'!$N$12:$R$19,4))-(VLOOKUP(T37,'Tax-Bands'!$N$12:$R$19,5)),"Tax Rate Error"))),0),"")</f>
        <v>0</v>
      </c>
      <c r="V37" s="93">
        <f t="shared" si="2"/>
        <v>0</v>
      </c>
      <c r="W37" s="93">
        <f>IF(V37&lt;&gt;"",IF(R37&gt;0,SUM($Y$22:$Y36)+$Y$15,0),"")</f>
        <v>0</v>
      </c>
      <c r="X37" s="93"/>
      <c r="Y37" s="288">
        <f t="shared" si="3"/>
        <v>0</v>
      </c>
      <c r="Z37" s="243"/>
    </row>
    <row r="38" spans="2:26" s="81" customFormat="1" ht="12.75" customHeight="1">
      <c r="B38" s="242"/>
      <c r="C38" s="164">
        <f t="shared" si="0"/>
        <v>16</v>
      </c>
      <c r="D38" s="89"/>
      <c r="E38" s="292" t="s">
        <v>62</v>
      </c>
      <c r="F38" s="90"/>
      <c r="G38" s="289"/>
      <c r="H38" s="91"/>
      <c r="I38" s="289"/>
      <c r="J38" s="143">
        <f>IF(SUM(I$15:I38)&lt;='Tax-Bands'!F$19,(I38*-'Tax-Bands'!E$19),((-'Tax-Bands'!F$19*'Tax-Bands'!E$19)-SUM(J$15:J37)))</f>
        <v>0</v>
      </c>
      <c r="K38" s="92"/>
      <c r="L38" s="289"/>
      <c r="M38" s="92"/>
      <c r="N38" s="289"/>
      <c r="O38" s="92"/>
      <c r="P38" s="289"/>
      <c r="Q38" s="30"/>
      <c r="R38" s="156">
        <f>IF((AND(SUM($G$23:$P38)&gt;0,SUM($G38:$P$48)&gt;0)),SUM($G$23:$P38)+SUM($G$15:$P$15),0)</f>
        <v>0</v>
      </c>
      <c r="S38" s="93"/>
      <c r="T38" s="93">
        <f t="shared" si="1"/>
        <v>0</v>
      </c>
      <c r="U38" s="93">
        <f>IF(E38&lt;&gt;"",ROUND(IF(E38="S",(T38*VLOOKUP(T38,'Tax-Bands'!$B$12:$F$19,4))-(VLOOKUP(T38,'Tax-Bands'!$B$12:$F$19,5)),IF(E38="M",(T38*VLOOKUP(T38,'Tax-Bands'!$H$12:$L$19,4))-(VLOOKUP(T38,'Tax-Bands'!$H$12:$L$19,5)),IF(E38="P",(T38*VLOOKUP(T38,'Tax-Bands'!$N$12:$R$19,4))-(VLOOKUP(T38,'Tax-Bands'!$N$12:$R$19,5)),"Tax Rate Error"))),0),"")</f>
        <v>0</v>
      </c>
      <c r="V38" s="93">
        <f t="shared" si="2"/>
        <v>0</v>
      </c>
      <c r="W38" s="93">
        <f>IF(V38&lt;&gt;"",IF(R38&gt;0,SUM($Y$22:$Y37)+$Y$15,0),"")</f>
        <v>0</v>
      </c>
      <c r="X38" s="93"/>
      <c r="Y38" s="288">
        <f t="shared" si="3"/>
        <v>0</v>
      </c>
      <c r="Z38" s="243"/>
    </row>
    <row r="39" spans="2:26" s="81" customFormat="1" ht="12.75" customHeight="1">
      <c r="B39" s="242"/>
      <c r="C39" s="164">
        <f t="shared" si="0"/>
        <v>17</v>
      </c>
      <c r="D39" s="89"/>
      <c r="E39" s="292" t="s">
        <v>62</v>
      </c>
      <c r="F39" s="90"/>
      <c r="G39" s="289"/>
      <c r="H39" s="91"/>
      <c r="I39" s="289"/>
      <c r="J39" s="143">
        <f>IF(SUM(I$15:I39)&lt;='Tax-Bands'!F$19,(I39*-'Tax-Bands'!E$19),((-'Tax-Bands'!F$19*'Tax-Bands'!E$19)-SUM(J$15:J38)))</f>
        <v>0</v>
      </c>
      <c r="K39" s="92"/>
      <c r="L39" s="289"/>
      <c r="M39" s="92"/>
      <c r="N39" s="289"/>
      <c r="O39" s="92"/>
      <c r="P39" s="289"/>
      <c r="Q39" s="30"/>
      <c r="R39" s="156">
        <f>IF((AND(SUM($G$23:$P39)&gt;0,SUM($G39:$P$48)&gt;0)),SUM($G$23:$P39)+SUM($G$15:$P$15),0)</f>
        <v>0</v>
      </c>
      <c r="S39" s="93"/>
      <c r="T39" s="93">
        <f t="shared" si="1"/>
        <v>0</v>
      </c>
      <c r="U39" s="93">
        <f>IF(E39&lt;&gt;"",ROUND(IF(E39="S",(T39*VLOOKUP(T39,'Tax-Bands'!$B$12:$F$19,4))-(VLOOKUP(T39,'Tax-Bands'!$B$12:$F$19,5)),IF(E39="M",(T39*VLOOKUP(T39,'Tax-Bands'!$H$12:$L$19,4))-(VLOOKUP(T39,'Tax-Bands'!$H$12:$L$19,5)),IF(E39="P",(T39*VLOOKUP(T39,'Tax-Bands'!$N$12:$R$19,4))-(VLOOKUP(T39,'Tax-Bands'!$N$12:$R$19,5)),"Tax Rate Error"))),0),"")</f>
        <v>0</v>
      </c>
      <c r="V39" s="93">
        <f t="shared" si="2"/>
        <v>0</v>
      </c>
      <c r="W39" s="93">
        <f>IF(V39&lt;&gt;"",IF(R39&gt;0,SUM($Y$22:$Y38)+$Y$15,0),"")</f>
        <v>0</v>
      </c>
      <c r="X39" s="93"/>
      <c r="Y39" s="288">
        <f t="shared" si="3"/>
        <v>0</v>
      </c>
      <c r="Z39" s="243"/>
    </row>
    <row r="40" spans="2:26" s="81" customFormat="1" ht="12.75" customHeight="1">
      <c r="B40" s="242"/>
      <c r="C40" s="164">
        <f t="shared" si="0"/>
        <v>18</v>
      </c>
      <c r="D40" s="89"/>
      <c r="E40" s="292" t="s">
        <v>62</v>
      </c>
      <c r="F40" s="90"/>
      <c r="G40" s="289"/>
      <c r="H40" s="91"/>
      <c r="I40" s="289"/>
      <c r="J40" s="143">
        <f>IF(SUM(I$15:I40)&lt;='Tax-Bands'!F$19,(I40*-'Tax-Bands'!E$19),((-'Tax-Bands'!F$19*'Tax-Bands'!E$19)-SUM(J$15:J39)))</f>
        <v>0</v>
      </c>
      <c r="K40" s="92"/>
      <c r="L40" s="289"/>
      <c r="M40" s="92"/>
      <c r="N40" s="289"/>
      <c r="O40" s="92"/>
      <c r="P40" s="289"/>
      <c r="Q40" s="30"/>
      <c r="R40" s="156">
        <f>IF((AND(SUM($G$23:$P40)&gt;0,SUM($G40:$P$48)&gt;0)),SUM($G$23:$P40)+SUM($G$15:$P$15),0)</f>
        <v>0</v>
      </c>
      <c r="S40" s="93"/>
      <c r="T40" s="93">
        <f t="shared" si="1"/>
        <v>0</v>
      </c>
      <c r="U40" s="93">
        <f>IF(E40&lt;&gt;"",ROUND(IF(E40="S",(T40*VLOOKUP(T40,'Tax-Bands'!$B$12:$F$19,4))-(VLOOKUP(T40,'Tax-Bands'!$B$12:$F$19,5)),IF(E40="M",(T40*VLOOKUP(T40,'Tax-Bands'!$H$12:$L$19,4))-(VLOOKUP(T40,'Tax-Bands'!$H$12:$L$19,5)),IF(E40="P",(T40*VLOOKUP(T40,'Tax-Bands'!$N$12:$R$19,4))-(VLOOKUP(T40,'Tax-Bands'!$N$12:$R$19,5)),"Tax Rate Error"))),0),"")</f>
        <v>0</v>
      </c>
      <c r="V40" s="93">
        <f t="shared" si="2"/>
        <v>0</v>
      </c>
      <c r="W40" s="93">
        <f>IF(V40&lt;&gt;"",IF(R40&gt;0,SUM($Y$22:$Y39)+$Y$15,0),"")</f>
        <v>0</v>
      </c>
      <c r="X40" s="93"/>
      <c r="Y40" s="288">
        <f t="shared" si="3"/>
        <v>0</v>
      </c>
      <c r="Z40" s="243"/>
    </row>
    <row r="41" spans="2:26" s="81" customFormat="1" ht="12.75" customHeight="1">
      <c r="B41" s="242"/>
      <c r="C41" s="164">
        <f t="shared" si="0"/>
        <v>19</v>
      </c>
      <c r="D41" s="89"/>
      <c r="E41" s="292" t="s">
        <v>62</v>
      </c>
      <c r="F41" s="90"/>
      <c r="G41" s="289"/>
      <c r="H41" s="91"/>
      <c r="I41" s="289"/>
      <c r="J41" s="143">
        <f>IF(SUM(I$15:I41)&lt;='Tax-Bands'!F$19,(I41*-'Tax-Bands'!E$19),((-'Tax-Bands'!F$19*'Tax-Bands'!E$19)-SUM(J$15:J40)))</f>
        <v>0</v>
      </c>
      <c r="K41" s="92"/>
      <c r="L41" s="289"/>
      <c r="M41" s="92"/>
      <c r="N41" s="289"/>
      <c r="O41" s="92"/>
      <c r="P41" s="289"/>
      <c r="Q41" s="30"/>
      <c r="R41" s="156">
        <f>IF((AND(SUM($G$23:$P41)&gt;0,SUM($G41:$P$48)&gt;0)),SUM($G$23:$P41)+SUM($G$15:$P$15),0)</f>
        <v>0</v>
      </c>
      <c r="S41" s="93"/>
      <c r="T41" s="93">
        <f t="shared" si="1"/>
        <v>0</v>
      </c>
      <c r="U41" s="93">
        <f>IF(E41&lt;&gt;"",ROUND(IF(E41="S",(T41*VLOOKUP(T41,'Tax-Bands'!$B$12:$F$19,4))-(VLOOKUP(T41,'Tax-Bands'!$B$12:$F$19,5)),IF(E41="M",(T41*VLOOKUP(T41,'Tax-Bands'!$H$12:$L$19,4))-(VLOOKUP(T41,'Tax-Bands'!$H$12:$L$19,5)),IF(E41="P",(T41*VLOOKUP(T41,'Tax-Bands'!$N$12:$R$19,4))-(VLOOKUP(T41,'Tax-Bands'!$N$12:$R$19,5)),"Tax Rate Error"))),0),"")</f>
        <v>0</v>
      </c>
      <c r="V41" s="93">
        <f t="shared" si="2"/>
        <v>0</v>
      </c>
      <c r="W41" s="93">
        <f>IF(V41&lt;&gt;"",IF(R41&gt;0,SUM($Y$22:$Y40)+$Y$15,0),"")</f>
        <v>0</v>
      </c>
      <c r="X41" s="93"/>
      <c r="Y41" s="288">
        <f t="shared" si="3"/>
        <v>0</v>
      </c>
      <c r="Z41" s="243"/>
    </row>
    <row r="42" spans="2:26" s="81" customFormat="1" ht="12.75" customHeight="1">
      <c r="B42" s="242"/>
      <c r="C42" s="164">
        <f t="shared" si="0"/>
        <v>20</v>
      </c>
      <c r="D42" s="89"/>
      <c r="E42" s="292" t="s">
        <v>62</v>
      </c>
      <c r="F42" s="90"/>
      <c r="G42" s="289"/>
      <c r="H42" s="91"/>
      <c r="I42" s="289"/>
      <c r="J42" s="143">
        <f>IF(SUM(I$15:I42)&lt;='Tax-Bands'!F$19,(I42*-'Tax-Bands'!E$19),((-'Tax-Bands'!F$19*'Tax-Bands'!E$19)-SUM(J$15:J41)))</f>
        <v>0</v>
      </c>
      <c r="K42" s="92"/>
      <c r="L42" s="289"/>
      <c r="M42" s="92"/>
      <c r="N42" s="289"/>
      <c r="O42" s="92"/>
      <c r="P42" s="289"/>
      <c r="Q42" s="30"/>
      <c r="R42" s="156">
        <f>IF((AND(SUM($G$23:$P42)&gt;0,SUM($G42:$P$48)&gt;0)),SUM($G$23:$P42)+SUM($G$15:$P$15),0)</f>
        <v>0</v>
      </c>
      <c r="S42" s="93"/>
      <c r="T42" s="93">
        <f t="shared" si="1"/>
        <v>0</v>
      </c>
      <c r="U42" s="93">
        <f>IF(E42&lt;&gt;"",ROUND(IF(E42="S",(T42*VLOOKUP(T42,'Tax-Bands'!$B$12:$F$19,4))-(VLOOKUP(T42,'Tax-Bands'!$B$12:$F$19,5)),IF(E42="M",(T42*VLOOKUP(T42,'Tax-Bands'!$H$12:$L$19,4))-(VLOOKUP(T42,'Tax-Bands'!$H$12:$L$19,5)),IF(E42="P",(T42*VLOOKUP(T42,'Tax-Bands'!$N$12:$R$19,4))-(VLOOKUP(T42,'Tax-Bands'!$N$12:$R$19,5)),"Tax Rate Error"))),0),"")</f>
        <v>0</v>
      </c>
      <c r="V42" s="93">
        <f t="shared" si="2"/>
        <v>0</v>
      </c>
      <c r="W42" s="93">
        <f>IF(V42&lt;&gt;"",IF(R42&gt;0,SUM($Y$22:$Y41)+$Y$15,0),"")</f>
        <v>0</v>
      </c>
      <c r="X42" s="93"/>
      <c r="Y42" s="288">
        <f t="shared" si="3"/>
        <v>0</v>
      </c>
      <c r="Z42" s="243"/>
    </row>
    <row r="43" spans="2:26" s="81" customFormat="1" ht="12.75" customHeight="1">
      <c r="B43" s="242"/>
      <c r="C43" s="164">
        <f t="shared" si="0"/>
        <v>21</v>
      </c>
      <c r="D43" s="89"/>
      <c r="E43" s="292" t="s">
        <v>62</v>
      </c>
      <c r="F43" s="90"/>
      <c r="G43" s="289"/>
      <c r="H43" s="91"/>
      <c r="I43" s="289"/>
      <c r="J43" s="143">
        <f>IF(SUM(I$15:I43)&lt;='Tax-Bands'!F$19,(I43*-'Tax-Bands'!E$19),((-'Tax-Bands'!F$19*'Tax-Bands'!E$19)-SUM(J$15:J42)))</f>
        <v>0</v>
      </c>
      <c r="K43" s="92"/>
      <c r="L43" s="289"/>
      <c r="M43" s="92"/>
      <c r="N43" s="289"/>
      <c r="O43" s="92"/>
      <c r="P43" s="289"/>
      <c r="Q43" s="30"/>
      <c r="R43" s="156">
        <f>IF((AND(SUM($G$23:$P43)&gt;0,SUM($G43:$P$48)&gt;0)),SUM($G$23:$P43)+SUM($G$15:$P$15),0)</f>
        <v>0</v>
      </c>
      <c r="S43" s="93"/>
      <c r="T43" s="93">
        <f t="shared" si="1"/>
        <v>0</v>
      </c>
      <c r="U43" s="93">
        <f>IF(E43&lt;&gt;"",ROUND(IF(E43="S",(T43*VLOOKUP(T43,'Tax-Bands'!$B$12:$F$19,4))-(VLOOKUP(T43,'Tax-Bands'!$B$12:$F$19,5)),IF(E43="M",(T43*VLOOKUP(T43,'Tax-Bands'!$H$12:$L$19,4))-(VLOOKUP(T43,'Tax-Bands'!$H$12:$L$19,5)),IF(E43="P",(T43*VLOOKUP(T43,'Tax-Bands'!$N$12:$R$19,4))-(VLOOKUP(T43,'Tax-Bands'!$N$12:$R$19,5)),"Tax Rate Error"))),0),"")</f>
        <v>0</v>
      </c>
      <c r="V43" s="93">
        <f t="shared" si="2"/>
        <v>0</v>
      </c>
      <c r="W43" s="93">
        <f>IF(V43&lt;&gt;"",IF(R43&gt;0,SUM($Y$22:$Y42)+$Y$15,0),"")</f>
        <v>0</v>
      </c>
      <c r="X43" s="93"/>
      <c r="Y43" s="288">
        <f t="shared" si="3"/>
        <v>0</v>
      </c>
      <c r="Z43" s="243"/>
    </row>
    <row r="44" spans="2:26" s="81" customFormat="1" ht="12.75" customHeight="1">
      <c r="B44" s="242"/>
      <c r="C44" s="164">
        <f t="shared" si="0"/>
        <v>22</v>
      </c>
      <c r="D44" s="89"/>
      <c r="E44" s="292" t="s">
        <v>62</v>
      </c>
      <c r="F44" s="90"/>
      <c r="G44" s="289"/>
      <c r="H44" s="91"/>
      <c r="I44" s="289"/>
      <c r="J44" s="143">
        <f>IF(SUM(I$15:I44)&lt;='Tax-Bands'!F$19,(I44*-'Tax-Bands'!E$19),((-'Tax-Bands'!F$19*'Tax-Bands'!E$19)-SUM(J$15:J43)))</f>
        <v>0</v>
      </c>
      <c r="K44" s="92"/>
      <c r="L44" s="289"/>
      <c r="M44" s="92"/>
      <c r="N44" s="289"/>
      <c r="O44" s="92"/>
      <c r="P44" s="289"/>
      <c r="Q44" s="30"/>
      <c r="R44" s="156">
        <f>IF((AND(SUM($G$23:$P44)&gt;0,SUM($G44:$P$48)&gt;0)),SUM($G$23:$P44)+SUM($G$15:$P$15),0)</f>
        <v>0</v>
      </c>
      <c r="S44" s="93"/>
      <c r="T44" s="93">
        <f t="shared" si="1"/>
        <v>0</v>
      </c>
      <c r="U44" s="93">
        <f>IF(E44&lt;&gt;"",ROUND(IF(E44="S",(T44*VLOOKUP(T44,'Tax-Bands'!$B$12:$F$19,4))-(VLOOKUP(T44,'Tax-Bands'!$B$12:$F$19,5)),IF(E44="M",(T44*VLOOKUP(T44,'Tax-Bands'!$H$12:$L$19,4))-(VLOOKUP(T44,'Tax-Bands'!$H$12:$L$19,5)),IF(E44="P",(T44*VLOOKUP(T44,'Tax-Bands'!$N$12:$R$19,4))-(VLOOKUP(T44,'Tax-Bands'!$N$12:$R$19,5)),"Tax Rate Error"))),0),"")</f>
        <v>0</v>
      </c>
      <c r="V44" s="93">
        <f t="shared" si="2"/>
        <v>0</v>
      </c>
      <c r="W44" s="93">
        <f>IF(V44&lt;&gt;"",IF(R44&gt;0,SUM($Y$22:$Y43)+$Y$15,0),"")</f>
        <v>0</v>
      </c>
      <c r="X44" s="93"/>
      <c r="Y44" s="288">
        <f t="shared" si="3"/>
        <v>0</v>
      </c>
      <c r="Z44" s="243"/>
    </row>
    <row r="45" spans="2:26" s="81" customFormat="1" ht="12.75" customHeight="1">
      <c r="B45" s="242"/>
      <c r="C45" s="164">
        <f t="shared" si="0"/>
        <v>23</v>
      </c>
      <c r="D45" s="89"/>
      <c r="E45" s="292" t="s">
        <v>62</v>
      </c>
      <c r="F45" s="90"/>
      <c r="G45" s="289"/>
      <c r="H45" s="91"/>
      <c r="I45" s="289"/>
      <c r="J45" s="143">
        <f>IF(SUM(I$15:I45)&lt;='Tax-Bands'!F$19,(I45*-'Tax-Bands'!E$19),((-'Tax-Bands'!F$19*'Tax-Bands'!E$19)-SUM(J$15:J44)))</f>
        <v>0</v>
      </c>
      <c r="K45" s="92"/>
      <c r="L45" s="289"/>
      <c r="M45" s="92"/>
      <c r="N45" s="289"/>
      <c r="O45" s="92"/>
      <c r="P45" s="289"/>
      <c r="Q45" s="30"/>
      <c r="R45" s="156">
        <f>IF((AND(SUM($G$23:$P45)&gt;0,SUM($G45:$P$48)&gt;0)),SUM($G$23:$P45)+SUM($G$15:$P$15),0)</f>
        <v>0</v>
      </c>
      <c r="S45" s="93"/>
      <c r="T45" s="93">
        <f t="shared" si="1"/>
        <v>0</v>
      </c>
      <c r="U45" s="93">
        <f>IF(E45&lt;&gt;"",ROUND(IF(E45="S",(T45*VLOOKUP(T45,'Tax-Bands'!$B$12:$F$19,4))-(VLOOKUP(T45,'Tax-Bands'!$B$12:$F$19,5)),IF(E45="M",(T45*VLOOKUP(T45,'Tax-Bands'!$H$12:$L$19,4))-(VLOOKUP(T45,'Tax-Bands'!$H$12:$L$19,5)),IF(E45="P",(T45*VLOOKUP(T45,'Tax-Bands'!$N$12:$R$19,4))-(VLOOKUP(T45,'Tax-Bands'!$N$12:$R$19,5)),"Tax Rate Error"))),0),"")</f>
        <v>0</v>
      </c>
      <c r="V45" s="93">
        <f t="shared" si="2"/>
        <v>0</v>
      </c>
      <c r="W45" s="93">
        <f>IF(V45&lt;&gt;"",IF(R45&gt;0,SUM($Y$22:$Y44)+$Y$15,0),"")</f>
        <v>0</v>
      </c>
      <c r="X45" s="93"/>
      <c r="Y45" s="288">
        <f t="shared" si="3"/>
        <v>0</v>
      </c>
      <c r="Z45" s="243"/>
    </row>
    <row r="46" spans="2:26" s="81" customFormat="1" ht="12.75" customHeight="1">
      <c r="B46" s="242"/>
      <c r="C46" s="164">
        <f t="shared" si="0"/>
        <v>24</v>
      </c>
      <c r="D46" s="89"/>
      <c r="E46" s="292" t="s">
        <v>62</v>
      </c>
      <c r="F46" s="90"/>
      <c r="G46" s="289"/>
      <c r="H46" s="91"/>
      <c r="I46" s="289"/>
      <c r="J46" s="143">
        <f>IF(SUM(I$15:I46)&lt;='Tax-Bands'!F$19,(I46*-'Tax-Bands'!E$19),((-'Tax-Bands'!F$19*'Tax-Bands'!E$19)-SUM(J$15:J45)))</f>
        <v>0</v>
      </c>
      <c r="K46" s="92"/>
      <c r="L46" s="289"/>
      <c r="M46" s="92"/>
      <c r="N46" s="289"/>
      <c r="O46" s="92"/>
      <c r="P46" s="289"/>
      <c r="Q46" s="30"/>
      <c r="R46" s="156">
        <f>IF((AND(SUM($G$23:$P46)&gt;0,SUM($G46:$P$48)&gt;0)),SUM($G$23:$P46)+SUM($G$15:$P$15),0)</f>
        <v>0</v>
      </c>
      <c r="S46" s="93"/>
      <c r="T46" s="93">
        <f t="shared" si="1"/>
        <v>0</v>
      </c>
      <c r="U46" s="93">
        <f>IF(E46&lt;&gt;"",ROUND(IF(E46="S",(T46*VLOOKUP(T46,'Tax-Bands'!$B$12:$F$19,4))-(VLOOKUP(T46,'Tax-Bands'!$B$12:$F$19,5)),IF(E46="M",(T46*VLOOKUP(T46,'Tax-Bands'!$H$12:$L$19,4))-(VLOOKUP(T46,'Tax-Bands'!$H$12:$L$19,5)),IF(E46="P",(T46*VLOOKUP(T46,'Tax-Bands'!$N$12:$R$19,4))-(VLOOKUP(T46,'Tax-Bands'!$N$12:$R$19,5)),"Tax Rate Error"))),0),"")</f>
        <v>0</v>
      </c>
      <c r="V46" s="93">
        <f t="shared" si="2"/>
        <v>0</v>
      </c>
      <c r="W46" s="93">
        <f>IF(V46&lt;&gt;"",IF(R46&gt;0,SUM($Y$22:$Y45)+$Y$15,0),"")</f>
        <v>0</v>
      </c>
      <c r="X46" s="93"/>
      <c r="Y46" s="288">
        <f t="shared" si="3"/>
        <v>0</v>
      </c>
      <c r="Z46" s="243"/>
    </row>
    <row r="47" spans="2:26" s="81" customFormat="1" ht="12.75" customHeight="1">
      <c r="B47" s="242"/>
      <c r="C47" s="164">
        <f t="shared" si="0"/>
        <v>25</v>
      </c>
      <c r="D47" s="89"/>
      <c r="E47" s="292" t="s">
        <v>62</v>
      </c>
      <c r="F47" s="90"/>
      <c r="G47" s="289"/>
      <c r="H47" s="91"/>
      <c r="I47" s="289"/>
      <c r="J47" s="143">
        <f>IF(SUM(I$15:I47)&lt;='Tax-Bands'!F$19,(I47*-'Tax-Bands'!E$19),((-'Tax-Bands'!F$19*'Tax-Bands'!E$19)-SUM(J$15:J46)))</f>
        <v>0</v>
      </c>
      <c r="K47" s="92"/>
      <c r="L47" s="289"/>
      <c r="M47" s="92"/>
      <c r="N47" s="289"/>
      <c r="O47" s="92"/>
      <c r="P47" s="289"/>
      <c r="Q47" s="30"/>
      <c r="R47" s="156">
        <f>IF((AND(SUM($G$23:$P47)&gt;0,SUM($G47:$P$48)&gt;0)),SUM($G$23:$P47)+SUM($G$15:$P$15),0)</f>
        <v>0</v>
      </c>
      <c r="S47" s="93"/>
      <c r="T47" s="93">
        <f t="shared" si="1"/>
        <v>0</v>
      </c>
      <c r="U47" s="93">
        <f>IF(E47&lt;&gt;"",ROUND(IF(E47="S",(T47*VLOOKUP(T47,'Tax-Bands'!$B$12:$F$19,4))-(VLOOKUP(T47,'Tax-Bands'!$B$12:$F$19,5)),IF(E47="M",(T47*VLOOKUP(T47,'Tax-Bands'!$H$12:$L$19,4))-(VLOOKUP(T47,'Tax-Bands'!$H$12:$L$19,5)),IF(E47="P",(T47*VLOOKUP(T47,'Tax-Bands'!$N$12:$R$19,4))-(VLOOKUP(T47,'Tax-Bands'!$N$12:$R$19,5)),"Tax Rate Error"))),0),"")</f>
        <v>0</v>
      </c>
      <c r="V47" s="93">
        <f t="shared" si="2"/>
        <v>0</v>
      </c>
      <c r="W47" s="93">
        <f>IF(V47&lt;&gt;"",IF(R47&gt;0,SUM($Y$22:$Y46)+$Y$15,0),"")</f>
        <v>0</v>
      </c>
      <c r="X47" s="93"/>
      <c r="Y47" s="288">
        <f t="shared" si="3"/>
        <v>0</v>
      </c>
      <c r="Z47" s="243"/>
    </row>
    <row r="48" spans="2:26" s="81" customFormat="1" ht="12.75" customHeight="1">
      <c r="B48" s="242"/>
      <c r="C48" s="164">
        <f t="shared" si="0"/>
        <v>26</v>
      </c>
      <c r="D48" s="89"/>
      <c r="E48" s="292" t="s">
        <v>62</v>
      </c>
      <c r="F48" s="90"/>
      <c r="G48" s="289"/>
      <c r="H48" s="91"/>
      <c r="I48" s="289"/>
      <c r="J48" s="143">
        <f>IF(SUM(I$15:I48)&lt;='Tax-Bands'!F$19,(I48*-'Tax-Bands'!E$19),((-'Tax-Bands'!F$19*'Tax-Bands'!E$19)-SUM(J$15:J47)))</f>
        <v>0</v>
      </c>
      <c r="K48" s="92"/>
      <c r="L48" s="289"/>
      <c r="M48" s="92"/>
      <c r="N48" s="289"/>
      <c r="O48" s="92"/>
      <c r="P48" s="289"/>
      <c r="Q48" s="30"/>
      <c r="R48" s="156">
        <f>IF((AND(SUM($G$23:$P48)&gt;0,SUM($G48:$P$48)&gt;0)),SUM($G$23:$P48)+SUM($G$15:$P$15),0)</f>
        <v>0</v>
      </c>
      <c r="S48" s="93"/>
      <c r="T48" s="93">
        <f t="shared" si="1"/>
        <v>0</v>
      </c>
      <c r="U48" s="93">
        <f>IF(E48&lt;&gt;"",ROUND(IF(E48="S",(T48*VLOOKUP(T48,'Tax-Bands'!$B$12:$F$19,4))-(VLOOKUP(T48,'Tax-Bands'!$B$12:$F$19,5)),IF(E48="M",(T48*VLOOKUP(T48,'Tax-Bands'!$H$12:$L$19,4))-(VLOOKUP(T48,'Tax-Bands'!$H$12:$L$19,5)),IF(E48="P",(T48*VLOOKUP(T48,'Tax-Bands'!$N$12:$R$19,4))-(VLOOKUP(T48,'Tax-Bands'!$N$12:$R$19,5)),"Tax Rate Error"))),0),"")</f>
        <v>0</v>
      </c>
      <c r="V48" s="93">
        <f t="shared" si="2"/>
        <v>0</v>
      </c>
      <c r="W48" s="93">
        <f>IF(V48&lt;&gt;"",IF(R48&gt;0,SUM($Y$22:$Y47)+$Y$15,0),"")</f>
        <v>0</v>
      </c>
      <c r="X48" s="93"/>
      <c r="Y48" s="288">
        <f t="shared" si="3"/>
        <v>0</v>
      </c>
      <c r="Z48" s="243"/>
    </row>
    <row r="49" spans="2:26" ht="4.5" customHeight="1">
      <c r="B49" s="239"/>
      <c r="C49" s="42"/>
      <c r="D49" s="42"/>
      <c r="E49" s="43"/>
      <c r="F49" s="40"/>
      <c r="G49" s="151"/>
      <c r="H49" s="44"/>
      <c r="I49" s="45"/>
      <c r="J49" s="45"/>
      <c r="K49" s="45"/>
      <c r="L49" s="45"/>
      <c r="M49" s="45"/>
      <c r="N49" s="45"/>
      <c r="O49" s="45"/>
      <c r="P49" s="45"/>
      <c r="Q49" s="28"/>
      <c r="R49" s="41"/>
      <c r="S49" s="41"/>
      <c r="T49" s="46"/>
      <c r="U49" s="41"/>
      <c r="V49" s="41"/>
      <c r="W49" s="41"/>
      <c r="X49" s="41"/>
      <c r="Y49" s="150"/>
      <c r="Z49" s="244"/>
    </row>
    <row r="50" spans="2:26" ht="11.25">
      <c r="B50" s="239"/>
      <c r="C50" s="157" t="s">
        <v>13</v>
      </c>
      <c r="D50" s="42"/>
      <c r="E50" s="158"/>
      <c r="F50" s="158"/>
      <c r="G50" s="159">
        <f>SUM(G23:G48)</f>
        <v>0</v>
      </c>
      <c r="H50" s="159"/>
      <c r="I50" s="159">
        <f>SUM(I23:I48)</f>
        <v>0</v>
      </c>
      <c r="J50" s="160">
        <f>SUM(J23:J48)</f>
        <v>0</v>
      </c>
      <c r="K50" s="159"/>
      <c r="L50" s="159">
        <f>SUM(L23:L48)</f>
        <v>0</v>
      </c>
      <c r="M50" s="159"/>
      <c r="N50" s="159">
        <f>SUM(N23:N48)</f>
        <v>0</v>
      </c>
      <c r="O50" s="159"/>
      <c r="P50" s="159">
        <f>SUM(P23:P48)</f>
        <v>0</v>
      </c>
      <c r="Q50" s="28"/>
      <c r="R50" s="46"/>
      <c r="S50" s="46"/>
      <c r="T50" s="46"/>
      <c r="U50" s="41"/>
      <c r="V50" s="41"/>
      <c r="W50" s="47"/>
      <c r="X50" s="47"/>
      <c r="Y50" s="46"/>
      <c r="Z50" s="244"/>
    </row>
    <row r="51" spans="2:26" ht="3.75" customHeight="1">
      <c r="B51" s="245"/>
      <c r="C51" s="246"/>
      <c r="D51" s="247"/>
      <c r="E51" s="248"/>
      <c r="F51" s="248"/>
      <c r="G51" s="249"/>
      <c r="H51" s="250"/>
      <c r="I51" s="251"/>
      <c r="J51" s="251"/>
      <c r="K51" s="251"/>
      <c r="L51" s="251"/>
      <c r="M51" s="251"/>
      <c r="N51" s="251"/>
      <c r="O51" s="251"/>
      <c r="P51" s="251"/>
      <c r="Q51" s="252"/>
      <c r="R51" s="253"/>
      <c r="S51" s="253"/>
      <c r="T51" s="253"/>
      <c r="U51" s="254"/>
      <c r="V51" s="254"/>
      <c r="W51" s="255"/>
      <c r="X51" s="255"/>
      <c r="Y51" s="253"/>
      <c r="Z51" s="256"/>
    </row>
    <row r="52" spans="2:26" s="59" customFormat="1" ht="9.75" customHeight="1">
      <c r="B52" s="48"/>
      <c r="C52" s="49"/>
      <c r="D52" s="50"/>
      <c r="E52" s="51"/>
      <c r="F52" s="51"/>
      <c r="G52" s="52"/>
      <c r="H52" s="53"/>
      <c r="I52" s="54"/>
      <c r="J52" s="54"/>
      <c r="K52" s="54"/>
      <c r="L52" s="54"/>
      <c r="M52" s="54"/>
      <c r="N52" s="54"/>
      <c r="O52" s="54"/>
      <c r="P52" s="54"/>
      <c r="Q52" s="55"/>
      <c r="R52" s="56"/>
      <c r="S52" s="56"/>
      <c r="T52" s="56"/>
      <c r="U52" s="57"/>
      <c r="V52" s="57"/>
      <c r="W52" s="58"/>
      <c r="X52" s="58"/>
      <c r="Y52" s="56"/>
      <c r="Z52" s="25"/>
    </row>
    <row r="53" spans="2:26" s="59" customFormat="1" ht="11.25">
      <c r="B53" s="257"/>
      <c r="C53" s="258" t="s">
        <v>32</v>
      </c>
      <c r="D53" s="259"/>
      <c r="E53" s="260"/>
      <c r="F53" s="261" t="str">
        <f>Currency</f>
        <v>€</v>
      </c>
      <c r="G53" s="262">
        <f>G50+I50</f>
        <v>0</v>
      </c>
      <c r="H53" s="161"/>
      <c r="I53" s="162"/>
      <c r="J53" s="162"/>
      <c r="K53" s="162"/>
      <c r="L53" s="263" t="s">
        <v>17</v>
      </c>
      <c r="M53" s="262"/>
      <c r="N53" s="264"/>
      <c r="O53" s="265" t="str">
        <f>Currency</f>
        <v>€</v>
      </c>
      <c r="P53" s="266">
        <f>SUM(L50:P50)</f>
        <v>0</v>
      </c>
      <c r="Q53" s="163"/>
      <c r="R53" s="267" t="s">
        <v>33</v>
      </c>
      <c r="S53" s="264"/>
      <c r="T53" s="264"/>
      <c r="U53" s="264"/>
      <c r="V53" s="264"/>
      <c r="W53" s="268"/>
      <c r="X53" s="261" t="str">
        <f>Currency</f>
        <v>€</v>
      </c>
      <c r="Y53" s="269">
        <f>SUM(Y23:Y49)</f>
        <v>0</v>
      </c>
      <c r="Z53" s="270"/>
    </row>
    <row r="54" spans="2:26" s="59" customFormat="1" ht="11.25">
      <c r="B54" s="293"/>
      <c r="C54" s="294"/>
      <c r="D54" s="295"/>
      <c r="E54" s="296"/>
      <c r="F54" s="297">
        <f>IF(Dual_Display="Yes",IF(F53="Lm","€","Lm"),"")</f>
      </c>
      <c r="G54" s="298">
        <f>IF(Dual_Display="Yes",IF(Currency="Lm",G53/Exchange_Rate,G53*Exchange_Rate),"")</f>
      </c>
      <c r="H54" s="299"/>
      <c r="I54" s="299"/>
      <c r="J54" s="299"/>
      <c r="K54" s="299"/>
      <c r="L54" s="300"/>
      <c r="M54" s="298"/>
      <c r="N54" s="301"/>
      <c r="O54" s="297">
        <f>IF(Dual_Display="Yes",IF(O53="Lm","€","Lm"),"")</f>
      </c>
      <c r="P54" s="298">
        <f>IF(Dual_Display="Yes",IF(Currency="Lm",P53/Exchange_Rate,P53*Exchange_Rate),"")</f>
      </c>
      <c r="Q54" s="302"/>
      <c r="R54" s="303"/>
      <c r="S54" s="297"/>
      <c r="T54" s="297"/>
      <c r="U54" s="297"/>
      <c r="V54" s="297"/>
      <c r="W54" s="296"/>
      <c r="X54" s="297">
        <f>IF(Dual_Display="Yes",IF(X53="Lm","€","Lm"),"")</f>
      </c>
      <c r="Y54" s="298">
        <f>IF(Dual_Display="Yes",IF(Currency="Lm",Y53/Exchange_Rate,Y53*Exchange_Rate),"")</f>
      </c>
      <c r="Z54" s="304"/>
    </row>
    <row r="55" ht="11.25">
      <c r="Z55" s="3"/>
    </row>
  </sheetData>
  <sheetProtection password="EBB7" sheet="1" objects="1" scenarios="1"/>
  <mergeCells count="7">
    <mergeCell ref="I21:J21"/>
    <mergeCell ref="A1:D3"/>
    <mergeCell ref="X2:X8"/>
    <mergeCell ref="Z2:Z8"/>
    <mergeCell ref="I12:J12"/>
    <mergeCell ref="I13:J13"/>
    <mergeCell ref="I20:J20"/>
  </mergeCells>
  <conditionalFormatting sqref="P51:P52 L51:L52 N51:N52 G51:G52 I54 I51:I52">
    <cfRule type="cellIs" priority="4" dxfId="5" operator="lessThan" stopIfTrue="1">
      <formula>0</formula>
    </cfRule>
  </conditionalFormatting>
  <conditionalFormatting sqref="L15 N15 P15 Y15 G15 I15 P23:P48 N23:N48 L23:L48 I23:I48 G23:G48">
    <cfRule type="cellIs" priority="2" dxfId="5" operator="lessThan" stopIfTrue="1">
      <formula>0</formula>
    </cfRule>
    <cfRule type="expression" priority="3" dxfId="4" stopIfTrue="1">
      <formula>Tax_Year&lt;Euro_Year</formula>
    </cfRule>
  </conditionalFormatting>
  <conditionalFormatting sqref="E23:E48">
    <cfRule type="expression" priority="1" dxfId="3" stopIfTrue="1">
      <formula>AND(E23="P",Tax_Year&lt;2012)</formula>
    </cfRule>
  </conditionalFormatting>
  <dataValidations count="1">
    <dataValidation type="list" allowBlank="1" showInputMessage="1" showErrorMessage="1" sqref="E23:E48">
      <formula1>"S,M,P"</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93" r:id="rId4"/>
  <headerFooter alignWithMargins="0">
    <oddFooter>&amp;R&amp;8]</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AA81"/>
  <sheetViews>
    <sheetView showGridLines="0" zoomScalePageLayoutView="0" workbookViewId="0" topLeftCell="A1">
      <selection activeCell="G23" sqref="G23"/>
    </sheetView>
  </sheetViews>
  <sheetFormatPr defaultColWidth="9.140625" defaultRowHeight="12.75"/>
  <cols>
    <col min="1" max="1" width="1.57421875" style="4" customWidth="1"/>
    <col min="2" max="2" width="1.421875" style="4" customWidth="1"/>
    <col min="3" max="3" width="5.57421875" style="2" customWidth="1"/>
    <col min="4" max="4" width="0.5625" style="2" customWidth="1"/>
    <col min="5" max="5" width="5.00390625" style="2" customWidth="1"/>
    <col min="6" max="6" width="4.28125" style="2" customWidth="1"/>
    <col min="7" max="7" width="10.140625" style="3" customWidth="1"/>
    <col min="8" max="8" width="3.140625" style="3" customWidth="1"/>
    <col min="9" max="9" width="8.28125" style="3" customWidth="1"/>
    <col min="10" max="10" width="8.57421875" style="3" customWidth="1"/>
    <col min="11" max="11" width="3.57421875" style="3" customWidth="1"/>
    <col min="12" max="12" width="7.8515625" style="3" customWidth="1"/>
    <col min="13" max="13" width="1.28515625" style="3" customWidth="1"/>
    <col min="14" max="14" width="7.7109375" style="3" customWidth="1"/>
    <col min="15" max="15" width="1.28515625" style="3" customWidth="1"/>
    <col min="16" max="16" width="7.7109375" style="3" customWidth="1"/>
    <col min="17" max="17" width="3.28125" style="3" customWidth="1"/>
    <col min="18" max="18" width="8.7109375" style="3" customWidth="1"/>
    <col min="19" max="19" width="0.42578125" style="3" customWidth="1"/>
    <col min="20" max="20" width="7.28125" style="3" hidden="1" customWidth="1"/>
    <col min="21" max="23" width="9.28125" style="3" hidden="1" customWidth="1"/>
    <col min="24" max="24" width="2.00390625" style="3" customWidth="1"/>
    <col min="25" max="25" width="8.8515625" style="9" customWidth="1"/>
    <col min="26" max="26" width="3.28125" style="4" customWidth="1"/>
    <col min="27" max="27" width="1.57421875" style="4" customWidth="1"/>
    <col min="28" max="16384" width="9.140625" style="4" customWidth="1"/>
  </cols>
  <sheetData>
    <row r="1" spans="1:26" s="24" customFormat="1" ht="5.25" customHeight="1">
      <c r="A1" s="311" t="s">
        <v>45</v>
      </c>
      <c r="B1" s="311"/>
      <c r="C1" s="311"/>
      <c r="D1" s="311"/>
      <c r="E1" s="276"/>
      <c r="F1" s="276"/>
      <c r="G1" s="277"/>
      <c r="H1" s="22"/>
      <c r="I1" s="22"/>
      <c r="J1" s="22"/>
      <c r="K1" s="22"/>
      <c r="L1" s="22"/>
      <c r="M1" s="22"/>
      <c r="N1" s="22"/>
      <c r="O1" s="22"/>
      <c r="P1" s="22"/>
      <c r="Q1" s="22"/>
      <c r="R1" s="21"/>
      <c r="S1" s="21"/>
      <c r="T1" s="21"/>
      <c r="U1" s="21"/>
      <c r="V1" s="21"/>
      <c r="W1" s="21"/>
      <c r="X1" s="21"/>
      <c r="Y1" s="21"/>
      <c r="Z1" s="23"/>
    </row>
    <row r="2" spans="1:26" s="73" customFormat="1" ht="10.5" customHeight="1">
      <c r="A2" s="311"/>
      <c r="B2" s="311"/>
      <c r="C2" s="311"/>
      <c r="D2" s="311"/>
      <c r="E2" s="82" t="s">
        <v>47</v>
      </c>
      <c r="F2" s="276"/>
      <c r="H2" s="85"/>
      <c r="I2" s="85"/>
      <c r="J2" s="74"/>
      <c r="K2" s="74"/>
      <c r="L2" s="85"/>
      <c r="M2" s="85"/>
      <c r="N2" s="85"/>
      <c r="O2" s="85"/>
      <c r="P2" s="85"/>
      <c r="Q2" s="85"/>
      <c r="R2" s="70" t="s">
        <v>22</v>
      </c>
      <c r="S2" s="70"/>
      <c r="T2" s="70"/>
      <c r="U2" s="71"/>
      <c r="V2" s="70"/>
      <c r="W2" s="70"/>
      <c r="X2" s="310" t="s">
        <v>66</v>
      </c>
      <c r="Y2" s="72">
        <f>ROUND(($G$76),0)</f>
        <v>0</v>
      </c>
      <c r="Z2" s="309"/>
    </row>
    <row r="3" spans="1:26" s="73" customFormat="1" ht="10.5" customHeight="1">
      <c r="A3" s="311"/>
      <c r="B3" s="311"/>
      <c r="C3" s="311"/>
      <c r="D3" s="311"/>
      <c r="E3" s="281" t="str">
        <f>CONCATENATE(" (",Currency,") Currency Base")</f>
        <v> (€) Currency Base</v>
      </c>
      <c r="F3" s="276"/>
      <c r="G3" s="278"/>
      <c r="H3" s="85"/>
      <c r="I3" s="85"/>
      <c r="J3" s="74"/>
      <c r="K3" s="74"/>
      <c r="L3" s="74"/>
      <c r="M3" s="74"/>
      <c r="N3" s="74"/>
      <c r="O3" s="74"/>
      <c r="P3" s="74"/>
      <c r="Q3" s="74"/>
      <c r="R3" s="70" t="s">
        <v>23</v>
      </c>
      <c r="S3" s="74"/>
      <c r="T3" s="70"/>
      <c r="U3" s="71"/>
      <c r="V3" s="71"/>
      <c r="W3" s="71"/>
      <c r="X3" s="310"/>
      <c r="Y3" s="72">
        <f>J76</f>
        <v>0</v>
      </c>
      <c r="Z3" s="309"/>
    </row>
    <row r="4" spans="2:26" s="77" customFormat="1" ht="10.5" customHeight="1">
      <c r="B4" s="84" t="str">
        <f>Version</f>
        <v>FSS-v2023.1</v>
      </c>
      <c r="C4" s="199"/>
      <c r="D4" s="86"/>
      <c r="E4" s="87"/>
      <c r="F4" s="87"/>
      <c r="G4" s="79"/>
      <c r="H4" s="79"/>
      <c r="I4" s="79"/>
      <c r="J4" s="74"/>
      <c r="K4" s="74"/>
      <c r="L4" s="74"/>
      <c r="M4" s="74"/>
      <c r="N4" s="74"/>
      <c r="O4" s="74"/>
      <c r="P4" s="74"/>
      <c r="Q4" s="74"/>
      <c r="R4" s="75" t="s">
        <v>24</v>
      </c>
      <c r="S4" s="74"/>
      <c r="T4" s="70"/>
      <c r="U4" s="71"/>
      <c r="V4" s="71"/>
      <c r="W4" s="71"/>
      <c r="X4" s="310"/>
      <c r="Y4" s="76">
        <f>I76+L76</f>
        <v>0</v>
      </c>
      <c r="Z4" s="309"/>
    </row>
    <row r="5" spans="3:26" s="77" customFormat="1" ht="10.5" customHeight="1">
      <c r="C5" s="86"/>
      <c r="D5" s="86"/>
      <c r="E5" s="87"/>
      <c r="F5" s="87"/>
      <c r="G5" s="79"/>
      <c r="H5" s="79"/>
      <c r="I5" s="79"/>
      <c r="J5" s="74"/>
      <c r="K5" s="74"/>
      <c r="L5" s="74"/>
      <c r="M5" s="74"/>
      <c r="N5" s="78"/>
      <c r="O5" s="78"/>
      <c r="P5" s="78"/>
      <c r="Q5" s="78"/>
      <c r="R5" s="75" t="s">
        <v>64</v>
      </c>
      <c r="S5" s="78"/>
      <c r="T5" s="70"/>
      <c r="U5" s="71"/>
      <c r="V5" s="71"/>
      <c r="W5" s="71"/>
      <c r="X5" s="310"/>
      <c r="Y5" s="76">
        <f>N76</f>
        <v>0</v>
      </c>
      <c r="Z5" s="309"/>
    </row>
    <row r="6" spans="2:26" s="77" customFormat="1" ht="10.5" customHeight="1">
      <c r="B6" s="86"/>
      <c r="D6" s="86"/>
      <c r="E6" s="87"/>
      <c r="F6" s="87"/>
      <c r="G6" s="79"/>
      <c r="H6" s="79"/>
      <c r="I6" s="79"/>
      <c r="J6" s="74"/>
      <c r="K6" s="74"/>
      <c r="L6" s="74"/>
      <c r="M6" s="74"/>
      <c r="N6" s="74"/>
      <c r="O6" s="74"/>
      <c r="P6" s="74"/>
      <c r="Q6" s="74"/>
      <c r="R6" s="75" t="s">
        <v>65</v>
      </c>
      <c r="S6" s="74"/>
      <c r="T6" s="70"/>
      <c r="U6" s="71"/>
      <c r="V6" s="71"/>
      <c r="W6" s="71"/>
      <c r="X6" s="310"/>
      <c r="Y6" s="76">
        <f>P76</f>
        <v>0</v>
      </c>
      <c r="Z6" s="309"/>
    </row>
    <row r="7" spans="2:26" s="77" customFormat="1" ht="10.5" customHeight="1">
      <c r="B7" s="88"/>
      <c r="C7" s="86"/>
      <c r="D7" s="74"/>
      <c r="E7" s="74"/>
      <c r="F7" s="74"/>
      <c r="G7" s="74"/>
      <c r="H7" s="74"/>
      <c r="I7" s="74"/>
      <c r="J7" s="74"/>
      <c r="K7" s="74"/>
      <c r="L7" s="74"/>
      <c r="M7" s="74"/>
      <c r="N7" s="74"/>
      <c r="O7" s="74"/>
      <c r="P7" s="74"/>
      <c r="Q7" s="74"/>
      <c r="R7" s="70" t="s">
        <v>25</v>
      </c>
      <c r="S7" s="71"/>
      <c r="T7" s="70"/>
      <c r="U7" s="71"/>
      <c r="V7" s="70"/>
      <c r="W7" s="70"/>
      <c r="X7" s="310"/>
      <c r="Y7" s="72">
        <f>Y2+Y4+Y5+Y6+Y3</f>
        <v>0</v>
      </c>
      <c r="Z7" s="309"/>
    </row>
    <row r="8" spans="2:26" s="77" customFormat="1" ht="10.5" customHeight="1">
      <c r="B8" s="279" t="str">
        <f>CONCATENATE(C74," Pay Periods of Year")</f>
        <v>52 Pay Periods of Year</v>
      </c>
      <c r="D8" s="86"/>
      <c r="E8" s="87"/>
      <c r="F8" s="87"/>
      <c r="G8" s="79"/>
      <c r="H8" s="79"/>
      <c r="I8" s="79"/>
      <c r="J8" s="74"/>
      <c r="K8" s="74"/>
      <c r="L8" s="79"/>
      <c r="M8" s="79"/>
      <c r="N8" s="145"/>
      <c r="O8" s="145"/>
      <c r="P8" s="145"/>
      <c r="Q8" s="145"/>
      <c r="R8" s="146" t="s">
        <v>26</v>
      </c>
      <c r="S8" s="145"/>
      <c r="T8" s="146"/>
      <c r="U8" s="145"/>
      <c r="V8" s="146"/>
      <c r="W8" s="146"/>
      <c r="X8" s="310"/>
      <c r="Y8" s="147">
        <f>($Y$79)</f>
        <v>0</v>
      </c>
      <c r="Z8" s="309"/>
    </row>
    <row r="9" spans="3:25" ht="12">
      <c r="C9" s="12"/>
      <c r="D9" s="12"/>
      <c r="E9" s="13"/>
      <c r="F9" s="13"/>
      <c r="G9" s="14"/>
      <c r="H9" s="14"/>
      <c r="I9" s="14"/>
      <c r="J9" s="14"/>
      <c r="K9" s="14"/>
      <c r="L9" s="14"/>
      <c r="M9" s="14"/>
      <c r="N9" s="14"/>
      <c r="O9" s="14"/>
      <c r="P9" s="14"/>
      <c r="Q9" s="14"/>
      <c r="R9" s="14"/>
      <c r="S9" s="14"/>
      <c r="T9" s="14"/>
      <c r="U9" s="14"/>
      <c r="V9" s="14"/>
      <c r="W9" s="14"/>
      <c r="X9" s="14"/>
      <c r="Y9" s="15"/>
    </row>
    <row r="10" spans="2:27" s="81" customFormat="1" ht="12">
      <c r="B10" s="221"/>
      <c r="C10" s="222" t="s">
        <v>39</v>
      </c>
      <c r="D10" s="223"/>
      <c r="E10" s="223"/>
      <c r="F10" s="223"/>
      <c r="G10" s="223"/>
      <c r="H10" s="223"/>
      <c r="I10" s="223"/>
      <c r="J10" s="223"/>
      <c r="K10" s="223"/>
      <c r="L10" s="223"/>
      <c r="M10" s="223"/>
      <c r="N10" s="223"/>
      <c r="O10" s="223"/>
      <c r="P10" s="223"/>
      <c r="Q10" s="223"/>
      <c r="R10" s="223"/>
      <c r="S10" s="223"/>
      <c r="T10" s="223"/>
      <c r="U10" s="223"/>
      <c r="V10" s="223"/>
      <c r="W10" s="223"/>
      <c r="X10" s="223"/>
      <c r="Y10" s="223"/>
      <c r="Z10" s="224"/>
      <c r="AA10" s="80"/>
    </row>
    <row r="11" spans="2:27" ht="6.75" customHeight="1">
      <c r="B11" s="225"/>
      <c r="C11" s="201"/>
      <c r="D11" s="201"/>
      <c r="E11" s="201"/>
      <c r="F11" s="201"/>
      <c r="G11" s="201"/>
      <c r="H11" s="201"/>
      <c r="I11" s="201"/>
      <c r="J11" s="201"/>
      <c r="K11" s="201"/>
      <c r="L11" s="201"/>
      <c r="M11" s="201"/>
      <c r="N11" s="201"/>
      <c r="O11" s="201"/>
      <c r="P11" s="201"/>
      <c r="Q11" s="201"/>
      <c r="R11" s="206"/>
      <c r="S11" s="206"/>
      <c r="T11" s="206"/>
      <c r="U11" s="206"/>
      <c r="V11" s="206"/>
      <c r="W11" s="206"/>
      <c r="X11" s="206"/>
      <c r="Y11" s="207"/>
      <c r="Z11" s="226"/>
      <c r="AA11" s="11"/>
    </row>
    <row r="12" spans="2:26" s="18" customFormat="1" ht="11.25">
      <c r="B12" s="227"/>
      <c r="C12" s="202"/>
      <c r="D12" s="202"/>
      <c r="E12" s="203"/>
      <c r="F12" s="203"/>
      <c r="G12" s="306" t="str">
        <f>Currency</f>
        <v>€</v>
      </c>
      <c r="H12" s="219"/>
      <c r="I12" s="313" t="str">
        <f>CONCATENATE("Cash (",Currency,")")</f>
        <v>Cash (€)</v>
      </c>
      <c r="J12" s="313"/>
      <c r="K12" s="208"/>
      <c r="L12" s="273"/>
      <c r="M12" s="273"/>
      <c r="N12" s="274" t="str">
        <f>CONCATENATE("Non Cash (",Currency,")")</f>
        <v>Non Cash (€)</v>
      </c>
      <c r="O12" s="275"/>
      <c r="P12" s="275"/>
      <c r="Q12" s="209"/>
      <c r="R12" s="210"/>
      <c r="S12" s="210"/>
      <c r="T12" s="210"/>
      <c r="U12" s="210"/>
      <c r="V12" s="210"/>
      <c r="W12" s="210"/>
      <c r="X12" s="210"/>
      <c r="Y12" s="306" t="str">
        <f>Currency</f>
        <v>€</v>
      </c>
      <c r="Z12" s="228"/>
    </row>
    <row r="13" spans="2:26" s="5" customFormat="1" ht="25.5" customHeight="1">
      <c r="B13" s="225"/>
      <c r="C13" s="201"/>
      <c r="D13" s="201"/>
      <c r="E13" s="201"/>
      <c r="F13" s="201"/>
      <c r="G13" s="271" t="s">
        <v>16</v>
      </c>
      <c r="H13" s="220"/>
      <c r="I13" s="312" t="s">
        <v>18</v>
      </c>
      <c r="J13" s="312"/>
      <c r="K13" s="217"/>
      <c r="L13" s="305" t="s">
        <v>19</v>
      </c>
      <c r="M13" s="218"/>
      <c r="N13" s="305" t="s">
        <v>20</v>
      </c>
      <c r="O13" s="218"/>
      <c r="P13" s="305" t="s">
        <v>21</v>
      </c>
      <c r="Q13" s="211"/>
      <c r="R13" s="206"/>
      <c r="S13" s="213"/>
      <c r="T13" s="206"/>
      <c r="U13" s="206"/>
      <c r="V13" s="206"/>
      <c r="W13" s="206"/>
      <c r="X13" s="214"/>
      <c r="Y13" s="305" t="s">
        <v>27</v>
      </c>
      <c r="Z13" s="228"/>
    </row>
    <row r="14" spans="2:26" s="5" customFormat="1" ht="4.5" customHeight="1">
      <c r="B14" s="225"/>
      <c r="C14" s="201"/>
      <c r="D14" s="201"/>
      <c r="E14" s="201"/>
      <c r="F14" s="201"/>
      <c r="G14" s="200"/>
      <c r="H14" s="201"/>
      <c r="I14" s="200"/>
      <c r="J14" s="200"/>
      <c r="K14" s="201"/>
      <c r="L14" s="200"/>
      <c r="M14" s="201"/>
      <c r="N14" s="200"/>
      <c r="O14" s="201"/>
      <c r="P14" s="200"/>
      <c r="Q14" s="201"/>
      <c r="R14" s="201"/>
      <c r="S14" s="201"/>
      <c r="T14" s="201"/>
      <c r="U14" s="201"/>
      <c r="V14" s="201"/>
      <c r="W14" s="201"/>
      <c r="X14" s="201"/>
      <c r="Y14" s="216"/>
      <c r="Z14" s="229"/>
    </row>
    <row r="15" spans="2:27" ht="12">
      <c r="B15" s="225"/>
      <c r="C15" s="201"/>
      <c r="D15" s="201"/>
      <c r="E15" s="204"/>
      <c r="F15" s="205"/>
      <c r="G15" s="280"/>
      <c r="H15" s="201"/>
      <c r="I15" s="280"/>
      <c r="J15" s="144">
        <f>IF((I15)&lt;='Tax-Bands'!F19,(I15*-'Tax-Bands'!E19),('Tax-Bands'!F19*-'Tax-Bands'!E19))</f>
        <v>0</v>
      </c>
      <c r="K15" s="212"/>
      <c r="L15" s="280"/>
      <c r="M15" s="212"/>
      <c r="N15" s="280"/>
      <c r="O15" s="212"/>
      <c r="P15" s="280"/>
      <c r="Q15" s="201"/>
      <c r="R15" s="206"/>
      <c r="S15" s="206"/>
      <c r="T15" s="206"/>
      <c r="U15" s="206"/>
      <c r="V15" s="206"/>
      <c r="W15" s="206"/>
      <c r="X15" s="215"/>
      <c r="Y15" s="282"/>
      <c r="Z15" s="226"/>
      <c r="AA15" s="11"/>
    </row>
    <row r="16" spans="2:27" ht="7.5" customHeight="1">
      <c r="B16" s="230"/>
      <c r="C16" s="231"/>
      <c r="D16" s="231"/>
      <c r="E16" s="231"/>
      <c r="F16" s="231"/>
      <c r="G16" s="231"/>
      <c r="H16" s="231"/>
      <c r="I16" s="231"/>
      <c r="J16" s="231"/>
      <c r="K16" s="231"/>
      <c r="L16" s="231"/>
      <c r="M16" s="231"/>
      <c r="N16" s="231"/>
      <c r="O16" s="231"/>
      <c r="P16" s="231"/>
      <c r="Q16" s="231"/>
      <c r="R16" s="232"/>
      <c r="S16" s="232"/>
      <c r="T16" s="232"/>
      <c r="U16" s="232"/>
      <c r="V16" s="232"/>
      <c r="W16" s="232"/>
      <c r="X16" s="232"/>
      <c r="Y16" s="233"/>
      <c r="Z16" s="234"/>
      <c r="AA16" s="11"/>
    </row>
    <row r="17" spans="3:27" ht="12">
      <c r="C17" s="10"/>
      <c r="D17" s="10"/>
      <c r="E17" s="8"/>
      <c r="F17" s="8"/>
      <c r="G17" s="6"/>
      <c r="H17" s="6"/>
      <c r="I17" s="6"/>
      <c r="J17" s="6"/>
      <c r="K17" s="6"/>
      <c r="L17" s="6"/>
      <c r="M17" s="6"/>
      <c r="N17" s="6"/>
      <c r="O17" s="6"/>
      <c r="P17" s="6"/>
      <c r="Q17" s="6"/>
      <c r="R17" s="7"/>
      <c r="S17" s="7"/>
      <c r="T17" s="7"/>
      <c r="U17" s="7"/>
      <c r="V17" s="7"/>
      <c r="W17" s="7"/>
      <c r="X17" s="7"/>
      <c r="Y17" s="148"/>
      <c r="Z17" s="7"/>
      <c r="AA17" s="11"/>
    </row>
    <row r="18" spans="2:27" s="81" customFormat="1" ht="12">
      <c r="B18" s="235"/>
      <c r="C18" s="236" t="s">
        <v>3</v>
      </c>
      <c r="D18" s="237"/>
      <c r="E18" s="237"/>
      <c r="F18" s="237"/>
      <c r="G18" s="237"/>
      <c r="H18" s="237"/>
      <c r="I18" s="237"/>
      <c r="J18" s="237"/>
      <c r="K18" s="237"/>
      <c r="L18" s="237"/>
      <c r="M18" s="237"/>
      <c r="N18" s="237"/>
      <c r="O18" s="237"/>
      <c r="P18" s="237"/>
      <c r="Q18" s="237"/>
      <c r="R18" s="237"/>
      <c r="S18" s="237"/>
      <c r="T18" s="237"/>
      <c r="U18" s="237"/>
      <c r="V18" s="237"/>
      <c r="W18" s="237"/>
      <c r="X18" s="237"/>
      <c r="Y18" s="237"/>
      <c r="Z18" s="238"/>
      <c r="AA18" s="80"/>
    </row>
    <row r="19" spans="2:26" s="5" customFormat="1" ht="9.75">
      <c r="B19" s="239"/>
      <c r="C19" s="26"/>
      <c r="D19" s="26"/>
      <c r="E19" s="27"/>
      <c r="F19" s="27"/>
      <c r="G19" s="28"/>
      <c r="H19" s="28"/>
      <c r="I19" s="28"/>
      <c r="J19" s="28"/>
      <c r="K19" s="28"/>
      <c r="L19" s="28"/>
      <c r="M19" s="28"/>
      <c r="N19" s="28"/>
      <c r="O19" s="28"/>
      <c r="P19" s="28"/>
      <c r="Q19" s="28"/>
      <c r="R19" s="29"/>
      <c r="S19" s="29"/>
      <c r="T19" s="29"/>
      <c r="U19" s="29"/>
      <c r="V19" s="29"/>
      <c r="W19" s="29"/>
      <c r="X19" s="29"/>
      <c r="Y19" s="149"/>
      <c r="Z19" s="240"/>
    </row>
    <row r="20" spans="2:26" s="18" customFormat="1" ht="11.25" customHeight="1">
      <c r="B20" s="239"/>
      <c r="C20" s="26"/>
      <c r="D20" s="26"/>
      <c r="E20" s="27"/>
      <c r="F20" s="27"/>
      <c r="G20" s="306" t="str">
        <f>Currency</f>
        <v>€</v>
      </c>
      <c r="H20" s="152"/>
      <c r="I20" s="313" t="str">
        <f>CONCATENATE("Cash (",Currency,")")</f>
        <v>Cash (€)</v>
      </c>
      <c r="J20" s="313"/>
      <c r="K20" s="153"/>
      <c r="L20" s="284"/>
      <c r="M20" s="285"/>
      <c r="N20" s="284" t="str">
        <f>CONCATENATE("Non Cash (",Currency,")")</f>
        <v>Non Cash (€)</v>
      </c>
      <c r="O20" s="285"/>
      <c r="P20" s="285"/>
      <c r="Q20" s="152"/>
      <c r="R20" s="306" t="str">
        <f>Currency</f>
        <v>€</v>
      </c>
      <c r="S20" s="154"/>
      <c r="T20" s="154"/>
      <c r="U20" s="154"/>
      <c r="V20" s="154"/>
      <c r="W20" s="154"/>
      <c r="X20" s="154"/>
      <c r="Y20" s="286" t="str">
        <f>Currency</f>
        <v>€</v>
      </c>
      <c r="Z20" s="240"/>
    </row>
    <row r="21" spans="2:26" s="5" customFormat="1" ht="25.5" customHeight="1">
      <c r="B21" s="239"/>
      <c r="C21" s="305" t="s">
        <v>11</v>
      </c>
      <c r="D21" s="305"/>
      <c r="E21" s="305" t="s">
        <v>63</v>
      </c>
      <c r="F21" s="34"/>
      <c r="G21" s="271" t="s">
        <v>10</v>
      </c>
      <c r="H21" s="30"/>
      <c r="I21" s="312" t="s">
        <v>18</v>
      </c>
      <c r="J21" s="312"/>
      <c r="K21" s="31"/>
      <c r="L21" s="305" t="s">
        <v>19</v>
      </c>
      <c r="M21" s="218"/>
      <c r="N21" s="305" t="s">
        <v>20</v>
      </c>
      <c r="O21" s="218"/>
      <c r="P21" s="305" t="s">
        <v>21</v>
      </c>
      <c r="Q21" s="30"/>
      <c r="R21" s="291" t="s">
        <v>15</v>
      </c>
      <c r="S21" s="32"/>
      <c r="T21" s="33" t="s">
        <v>14</v>
      </c>
      <c r="U21" s="33" t="s">
        <v>9</v>
      </c>
      <c r="V21" s="33" t="s">
        <v>8</v>
      </c>
      <c r="W21" s="33" t="s">
        <v>7</v>
      </c>
      <c r="X21" s="33"/>
      <c r="Y21" s="290" t="s">
        <v>12</v>
      </c>
      <c r="Z21" s="240"/>
    </row>
    <row r="22" spans="2:26" s="1" customFormat="1" ht="2.25" customHeight="1">
      <c r="B22" s="239"/>
      <c r="C22" s="35"/>
      <c r="D22" s="35"/>
      <c r="E22" s="36"/>
      <c r="F22" s="37"/>
      <c r="G22" s="38"/>
      <c r="H22" s="38"/>
      <c r="I22" s="38"/>
      <c r="J22" s="38"/>
      <c r="K22" s="38"/>
      <c r="L22" s="38"/>
      <c r="M22" s="38"/>
      <c r="N22" s="38"/>
      <c r="O22" s="38"/>
      <c r="P22" s="38"/>
      <c r="Q22" s="28"/>
      <c r="R22" s="155"/>
      <c r="S22" s="39"/>
      <c r="T22" s="39"/>
      <c r="U22" s="39"/>
      <c r="V22" s="39"/>
      <c r="W22" s="39"/>
      <c r="X22" s="39"/>
      <c r="Y22" s="287"/>
      <c r="Z22" s="241"/>
    </row>
    <row r="23" spans="2:26" s="81" customFormat="1" ht="12.75" customHeight="1">
      <c r="B23" s="242"/>
      <c r="C23" s="164">
        <v>1</v>
      </c>
      <c r="D23" s="89"/>
      <c r="E23" s="292" t="s">
        <v>62</v>
      </c>
      <c r="F23" s="90"/>
      <c r="G23" s="289"/>
      <c r="H23" s="91"/>
      <c r="I23" s="289"/>
      <c r="J23" s="143">
        <f>IF(SUM(I$15:I23)&lt;='Tax-Bands'!F$19,(I23*-'Tax-Bands'!E$19),((-'Tax-Bands'!F$19*'Tax-Bands'!E$19)-SUM(J$15:J22)))</f>
        <v>0</v>
      </c>
      <c r="K23" s="92"/>
      <c r="L23" s="289"/>
      <c r="M23" s="92"/>
      <c r="N23" s="289"/>
      <c r="O23" s="92"/>
      <c r="P23" s="289"/>
      <c r="Q23" s="30"/>
      <c r="R23" s="156">
        <f>IF((AND(SUM($G$23:$P23)&gt;0,SUM($G23:$P$74)&gt;0)),SUM($G$23:$P23)+SUM($G$15:$P$15),0)</f>
        <v>0</v>
      </c>
      <c r="S23" s="93"/>
      <c r="T23" s="93">
        <f>ROUND(((R23/C23)*$C$74),0)</f>
        <v>0</v>
      </c>
      <c r="U23" s="93">
        <f>IF(E23&lt;&gt;"",ROUND(IF(E23="S",(T23*VLOOKUP(T23,'Tax-Bands'!$B$12:$F$19,4))-(VLOOKUP(T23,'Tax-Bands'!$B$12:$F$19,5)),IF(E23="M",(T23*VLOOKUP(T23,'Tax-Bands'!$H$12:$L$19,4))-(VLOOKUP(T23,'Tax-Bands'!$H$12:$L$19,5)),IF(E23="P",(T23*VLOOKUP(T23,'Tax-Bands'!$N$12:$R$19,4))-(VLOOKUP(T23,'Tax-Bands'!$N$12:$R$19,5)),"Tax Rate Error"))),0),"")</f>
        <v>0</v>
      </c>
      <c r="V23" s="93">
        <f>IF(U23&lt;&gt;"",ROUND((U23/$C$74*C23),0),"")</f>
        <v>0</v>
      </c>
      <c r="W23" s="93">
        <f>IF(V23&lt;&gt;"",IF(R23&gt;0,SUM($Y$22:$Y22)+$Y$15,0),"")</f>
        <v>0</v>
      </c>
      <c r="X23" s="93"/>
      <c r="Y23" s="288">
        <f>IF(W23&lt;&gt;"",IF((V23-W23)&gt;0,ROUND(MIN((V23-W23),SUM(G23:I23)*0.5),0),0),"")</f>
        <v>0</v>
      </c>
      <c r="Z23" s="243"/>
    </row>
    <row r="24" spans="2:26" s="81" customFormat="1" ht="12.75" customHeight="1">
      <c r="B24" s="242"/>
      <c r="C24" s="164">
        <f aca="true" t="shared" si="0" ref="C24:C74">C23+1</f>
        <v>2</v>
      </c>
      <c r="D24" s="89"/>
      <c r="E24" s="292" t="s">
        <v>62</v>
      </c>
      <c r="F24" s="90"/>
      <c r="G24" s="289"/>
      <c r="H24" s="91"/>
      <c r="I24" s="289"/>
      <c r="J24" s="143">
        <f>IF(SUM(I$15:I24)&lt;='Tax-Bands'!F$19,(I24*-'Tax-Bands'!E$19),((-'Tax-Bands'!F$19*'Tax-Bands'!E$19)-SUM(J$15:J23)))</f>
        <v>0</v>
      </c>
      <c r="K24" s="92"/>
      <c r="L24" s="289"/>
      <c r="M24" s="92"/>
      <c r="N24" s="289"/>
      <c r="O24" s="92"/>
      <c r="P24" s="289"/>
      <c r="Q24" s="30"/>
      <c r="R24" s="156">
        <f>IF((AND(SUM($G$23:$P24)&gt;0,SUM($G24:$P$74)&gt;0)),SUM($G$23:$P24)+SUM($G$15:$P$15),0)</f>
        <v>0</v>
      </c>
      <c r="S24" s="93"/>
      <c r="T24" s="93">
        <f>ROUND(((R24/C24)*$C$74),0)</f>
        <v>0</v>
      </c>
      <c r="U24" s="93">
        <f>IF(E24&lt;&gt;"",ROUND(IF(E24="S",(T24*VLOOKUP(T24,'Tax-Bands'!$B$12:$F$19,4))-(VLOOKUP(T24,'Tax-Bands'!$B$12:$F$19,5)),IF(E24="M",(T24*VLOOKUP(T24,'Tax-Bands'!$H$12:$L$19,4))-(VLOOKUP(T24,'Tax-Bands'!$H$12:$L$19,5)),IF(E24="P",(T24*VLOOKUP(T24,'Tax-Bands'!$N$12:$R$19,4))-(VLOOKUP(T24,'Tax-Bands'!$N$12:$R$19,5)),"Tax Rate Error"))),0),"")</f>
        <v>0</v>
      </c>
      <c r="V24" s="93">
        <f>IF(U24&lt;&gt;"",ROUND((U24/$C$74*C24),0),"")</f>
        <v>0</v>
      </c>
      <c r="W24" s="93">
        <f>IF(V24&lt;&gt;"",IF(R24&gt;0,SUM($Y$22:$Y23)+$Y$15,0),"")</f>
        <v>0</v>
      </c>
      <c r="X24" s="93"/>
      <c r="Y24" s="288">
        <f>IF(W24&lt;&gt;"",IF((V24-W24)&gt;0,ROUND(MIN((V24-W24),SUM(G24:I24)*0.5),0),0),"")</f>
        <v>0</v>
      </c>
      <c r="Z24" s="243"/>
    </row>
    <row r="25" spans="2:26" s="81" customFormat="1" ht="12.75" customHeight="1">
      <c r="B25" s="242"/>
      <c r="C25" s="164">
        <f t="shared" si="0"/>
        <v>3</v>
      </c>
      <c r="D25" s="89"/>
      <c r="E25" s="292" t="s">
        <v>62</v>
      </c>
      <c r="F25" s="90"/>
      <c r="G25" s="289"/>
      <c r="H25" s="91"/>
      <c r="I25" s="289"/>
      <c r="J25" s="143">
        <f>IF(SUM(I$15:I25)&lt;='Tax-Bands'!F$19,(I25*-'Tax-Bands'!E$19),((-'Tax-Bands'!F$19*'Tax-Bands'!E$19)-SUM(J$15:J24)))</f>
        <v>0</v>
      </c>
      <c r="K25" s="92"/>
      <c r="L25" s="289"/>
      <c r="M25" s="92"/>
      <c r="N25" s="289"/>
      <c r="O25" s="92"/>
      <c r="P25" s="289"/>
      <c r="Q25" s="30"/>
      <c r="R25" s="156">
        <f>IF((AND(SUM($G$23:$P25)&gt;0,SUM($G25:$P$74)&gt;0)),SUM($G$23:$P25)+SUM($G$15:$P$15),0)</f>
        <v>0</v>
      </c>
      <c r="S25" s="93"/>
      <c r="T25" s="93">
        <f aca="true" t="shared" si="1" ref="T25:T74">ROUND(((R25/C25)*$C$74),0)</f>
        <v>0</v>
      </c>
      <c r="U25" s="93">
        <f>IF(E25&lt;&gt;"",ROUND(IF(E25="S",(T25*VLOOKUP(T25,'Tax-Bands'!$B$12:$F$19,4))-(VLOOKUP(T25,'Tax-Bands'!$B$12:$F$19,5)),IF(E25="M",(T25*VLOOKUP(T25,'Tax-Bands'!$H$12:$L$19,4))-(VLOOKUP(T25,'Tax-Bands'!$H$12:$L$19,5)),IF(E25="P",(T25*VLOOKUP(T25,'Tax-Bands'!$N$12:$R$19,4))-(VLOOKUP(T25,'Tax-Bands'!$N$12:$R$19,5)),"Tax Rate Error"))),0),"")</f>
        <v>0</v>
      </c>
      <c r="V25" s="93">
        <f aca="true" t="shared" si="2" ref="V25:V74">IF(U25&lt;&gt;"",ROUND((U25/$C$74*C25),0),"")</f>
        <v>0</v>
      </c>
      <c r="W25" s="93">
        <f>IF(V25&lt;&gt;"",IF(R25&gt;0,SUM($Y$22:$Y24)+$Y$15,0),"")</f>
        <v>0</v>
      </c>
      <c r="X25" s="93"/>
      <c r="Y25" s="288">
        <f aca="true" t="shared" si="3" ref="Y25:Y74">IF(W25&lt;&gt;"",IF((V25-W25)&gt;0,ROUND(MIN((V25-W25),SUM(G25:I25)*0.5),0),0),"")</f>
        <v>0</v>
      </c>
      <c r="Z25" s="243"/>
    </row>
    <row r="26" spans="2:26" s="81" customFormat="1" ht="12.75" customHeight="1">
      <c r="B26" s="242"/>
      <c r="C26" s="164">
        <f t="shared" si="0"/>
        <v>4</v>
      </c>
      <c r="D26" s="89"/>
      <c r="E26" s="292" t="s">
        <v>62</v>
      </c>
      <c r="F26" s="90"/>
      <c r="G26" s="289"/>
      <c r="H26" s="91"/>
      <c r="I26" s="289"/>
      <c r="J26" s="143">
        <f>IF(SUM(I$15:I26)&lt;='Tax-Bands'!F$19,(I26*-'Tax-Bands'!E$19),((-'Tax-Bands'!F$19*'Tax-Bands'!E$19)-SUM(J$15:J25)))</f>
        <v>0</v>
      </c>
      <c r="K26" s="92"/>
      <c r="L26" s="289"/>
      <c r="M26" s="92"/>
      <c r="N26" s="289"/>
      <c r="O26" s="92"/>
      <c r="P26" s="289"/>
      <c r="Q26" s="30"/>
      <c r="R26" s="156">
        <f>IF((AND(SUM($G$23:$P26)&gt;0,SUM($G26:$P$74)&gt;0)),SUM($G$23:$P26)+SUM($G$15:$P$15),0)</f>
        <v>0</v>
      </c>
      <c r="S26" s="93"/>
      <c r="T26" s="93">
        <f t="shared" si="1"/>
        <v>0</v>
      </c>
      <c r="U26" s="93">
        <f>IF(E26&lt;&gt;"",ROUND(IF(E26="S",(T26*VLOOKUP(T26,'Tax-Bands'!$B$12:$F$19,4))-(VLOOKUP(T26,'Tax-Bands'!$B$12:$F$19,5)),IF(E26="M",(T26*VLOOKUP(T26,'Tax-Bands'!$H$12:$L$19,4))-(VLOOKUP(T26,'Tax-Bands'!$H$12:$L$19,5)),IF(E26="P",(T26*VLOOKUP(T26,'Tax-Bands'!$N$12:$R$19,4))-(VLOOKUP(T26,'Tax-Bands'!$N$12:$R$19,5)),"Tax Rate Error"))),0),"")</f>
        <v>0</v>
      </c>
      <c r="V26" s="93">
        <f t="shared" si="2"/>
        <v>0</v>
      </c>
      <c r="W26" s="93">
        <f>IF(V26&lt;&gt;"",IF(R26&gt;0,SUM($Y$22:$Y25)+$Y$15,0),"")</f>
        <v>0</v>
      </c>
      <c r="X26" s="93"/>
      <c r="Y26" s="288">
        <f t="shared" si="3"/>
        <v>0</v>
      </c>
      <c r="Z26" s="243"/>
    </row>
    <row r="27" spans="2:26" s="81" customFormat="1" ht="12.75" customHeight="1">
      <c r="B27" s="242"/>
      <c r="C27" s="164">
        <f t="shared" si="0"/>
        <v>5</v>
      </c>
      <c r="D27" s="89"/>
      <c r="E27" s="292" t="s">
        <v>62</v>
      </c>
      <c r="F27" s="90"/>
      <c r="G27" s="289"/>
      <c r="H27" s="91"/>
      <c r="I27" s="289"/>
      <c r="J27" s="143">
        <f>IF(SUM(I$15:I27)&lt;='Tax-Bands'!F$19,(I27*-'Tax-Bands'!E$19),((-'Tax-Bands'!F$19*'Tax-Bands'!E$19)-SUM(J$15:J26)))</f>
        <v>0</v>
      </c>
      <c r="K27" s="92"/>
      <c r="L27" s="289"/>
      <c r="M27" s="92"/>
      <c r="N27" s="289"/>
      <c r="O27" s="92"/>
      <c r="P27" s="289"/>
      <c r="Q27" s="30"/>
      <c r="R27" s="156">
        <f>IF((AND(SUM($G$23:$P27)&gt;0,SUM($G27:$P$74)&gt;0)),SUM($G$23:$P27)+SUM($G$15:$P$15),0)</f>
        <v>0</v>
      </c>
      <c r="S27" s="93"/>
      <c r="T27" s="93">
        <f t="shared" si="1"/>
        <v>0</v>
      </c>
      <c r="U27" s="93">
        <f>IF(E27&lt;&gt;"",ROUND(IF(E27="S",(T27*VLOOKUP(T27,'Tax-Bands'!$B$12:$F$19,4))-(VLOOKUP(T27,'Tax-Bands'!$B$12:$F$19,5)),IF(E27="M",(T27*VLOOKUP(T27,'Tax-Bands'!$H$12:$L$19,4))-(VLOOKUP(T27,'Tax-Bands'!$H$12:$L$19,5)),IF(E27="P",(T27*VLOOKUP(T27,'Tax-Bands'!$N$12:$R$19,4))-(VLOOKUP(T27,'Tax-Bands'!$N$12:$R$19,5)),"Tax Rate Error"))),0),"")</f>
        <v>0</v>
      </c>
      <c r="V27" s="93">
        <f t="shared" si="2"/>
        <v>0</v>
      </c>
      <c r="W27" s="93">
        <f>IF(V27&lt;&gt;"",IF(R27&gt;0,SUM($Y$22:$Y26)+$Y$15,0),"")</f>
        <v>0</v>
      </c>
      <c r="X27" s="93"/>
      <c r="Y27" s="288">
        <f t="shared" si="3"/>
        <v>0</v>
      </c>
      <c r="Z27" s="243"/>
    </row>
    <row r="28" spans="2:26" s="81" customFormat="1" ht="12.75" customHeight="1">
      <c r="B28" s="242"/>
      <c r="C28" s="164">
        <f t="shared" si="0"/>
        <v>6</v>
      </c>
      <c r="D28" s="89"/>
      <c r="E28" s="292" t="s">
        <v>62</v>
      </c>
      <c r="F28" s="90"/>
      <c r="G28" s="289"/>
      <c r="H28" s="91"/>
      <c r="I28" s="289"/>
      <c r="J28" s="143">
        <f>IF(SUM(I$15:I28)&lt;='Tax-Bands'!F$19,(I28*-'Tax-Bands'!E$19),((-'Tax-Bands'!F$19*'Tax-Bands'!E$19)-SUM(J$15:J27)))</f>
        <v>0</v>
      </c>
      <c r="K28" s="92"/>
      <c r="L28" s="289"/>
      <c r="M28" s="92"/>
      <c r="N28" s="289"/>
      <c r="O28" s="92"/>
      <c r="P28" s="289"/>
      <c r="Q28" s="30"/>
      <c r="R28" s="156">
        <f>IF((AND(SUM($G$23:$P28)&gt;0,SUM($G28:$P$74)&gt;0)),SUM($G$23:$P28)+SUM($G$15:$P$15),0)</f>
        <v>0</v>
      </c>
      <c r="S28" s="93"/>
      <c r="T28" s="93">
        <f t="shared" si="1"/>
        <v>0</v>
      </c>
      <c r="U28" s="93">
        <f>IF(E28&lt;&gt;"",ROUND(IF(E28="S",(T28*VLOOKUP(T28,'Tax-Bands'!$B$12:$F$19,4))-(VLOOKUP(T28,'Tax-Bands'!$B$12:$F$19,5)),IF(E28="M",(T28*VLOOKUP(T28,'Tax-Bands'!$H$12:$L$19,4))-(VLOOKUP(T28,'Tax-Bands'!$H$12:$L$19,5)),IF(E28="P",(T28*VLOOKUP(T28,'Tax-Bands'!$N$12:$R$19,4))-(VLOOKUP(T28,'Tax-Bands'!$N$12:$R$19,5)),"Tax Rate Error"))),0),"")</f>
        <v>0</v>
      </c>
      <c r="V28" s="93">
        <f t="shared" si="2"/>
        <v>0</v>
      </c>
      <c r="W28" s="93">
        <f>IF(V28&lt;&gt;"",IF(R28&gt;0,SUM($Y$22:$Y27)+$Y$15,0),"")</f>
        <v>0</v>
      </c>
      <c r="X28" s="93"/>
      <c r="Y28" s="288">
        <f t="shared" si="3"/>
        <v>0</v>
      </c>
      <c r="Z28" s="243"/>
    </row>
    <row r="29" spans="2:26" s="81" customFormat="1" ht="12.75" customHeight="1">
      <c r="B29" s="242"/>
      <c r="C29" s="164">
        <f t="shared" si="0"/>
        <v>7</v>
      </c>
      <c r="D29" s="89"/>
      <c r="E29" s="292" t="s">
        <v>62</v>
      </c>
      <c r="F29" s="90"/>
      <c r="G29" s="289"/>
      <c r="H29" s="91"/>
      <c r="I29" s="289"/>
      <c r="J29" s="143">
        <f>IF(SUM(I$15:I29)&lt;='Tax-Bands'!F$19,(I29*-'Tax-Bands'!E$19),((-'Tax-Bands'!F$19*'Tax-Bands'!E$19)-SUM(J$15:J28)))</f>
        <v>0</v>
      </c>
      <c r="K29" s="92"/>
      <c r="L29" s="289"/>
      <c r="M29" s="92"/>
      <c r="N29" s="289"/>
      <c r="O29" s="92"/>
      <c r="P29" s="289"/>
      <c r="Q29" s="30"/>
      <c r="R29" s="156">
        <f>IF((AND(SUM($G$23:$P29)&gt;0,SUM($G29:$P$74)&gt;0)),SUM($G$23:$P29)+SUM($G$15:$P$15),0)</f>
        <v>0</v>
      </c>
      <c r="S29" s="93"/>
      <c r="T29" s="93">
        <f t="shared" si="1"/>
        <v>0</v>
      </c>
      <c r="U29" s="93">
        <f>IF(E29&lt;&gt;"",ROUND(IF(E29="S",(T29*VLOOKUP(T29,'Tax-Bands'!$B$12:$F$19,4))-(VLOOKUP(T29,'Tax-Bands'!$B$12:$F$19,5)),IF(E29="M",(T29*VLOOKUP(T29,'Tax-Bands'!$H$12:$L$19,4))-(VLOOKUP(T29,'Tax-Bands'!$H$12:$L$19,5)),IF(E29="P",(T29*VLOOKUP(T29,'Tax-Bands'!$N$12:$R$19,4))-(VLOOKUP(T29,'Tax-Bands'!$N$12:$R$19,5)),"Tax Rate Error"))),0),"")</f>
        <v>0</v>
      </c>
      <c r="V29" s="93">
        <f t="shared" si="2"/>
        <v>0</v>
      </c>
      <c r="W29" s="93">
        <f>IF(V29&lt;&gt;"",IF(R29&gt;0,SUM($Y$22:$Y28)+$Y$15,0),"")</f>
        <v>0</v>
      </c>
      <c r="X29" s="93"/>
      <c r="Y29" s="288">
        <f t="shared" si="3"/>
        <v>0</v>
      </c>
      <c r="Z29" s="243"/>
    </row>
    <row r="30" spans="2:26" s="81" customFormat="1" ht="12.75" customHeight="1">
      <c r="B30" s="242"/>
      <c r="C30" s="164">
        <f t="shared" si="0"/>
        <v>8</v>
      </c>
      <c r="D30" s="89"/>
      <c r="E30" s="292" t="s">
        <v>62</v>
      </c>
      <c r="F30" s="90"/>
      <c r="G30" s="289"/>
      <c r="H30" s="91"/>
      <c r="I30" s="289"/>
      <c r="J30" s="143">
        <f>IF(SUM(I$15:I30)&lt;='Tax-Bands'!F$19,(I30*-'Tax-Bands'!E$19),((-'Tax-Bands'!F$19*'Tax-Bands'!E$19)-SUM(J$15:J29)))</f>
        <v>0</v>
      </c>
      <c r="K30" s="92"/>
      <c r="L30" s="289"/>
      <c r="M30" s="92"/>
      <c r="N30" s="289"/>
      <c r="O30" s="92"/>
      <c r="P30" s="289"/>
      <c r="Q30" s="30"/>
      <c r="R30" s="156">
        <f>IF((AND(SUM($G$23:$P30)&gt;0,SUM($G30:$P$74)&gt;0)),SUM($G$23:$P30)+SUM($G$15:$P$15),0)</f>
        <v>0</v>
      </c>
      <c r="S30" s="93"/>
      <c r="T30" s="93">
        <f t="shared" si="1"/>
        <v>0</v>
      </c>
      <c r="U30" s="93">
        <f>IF(E30&lt;&gt;"",ROUND(IF(E30="S",(T30*VLOOKUP(T30,'Tax-Bands'!$B$12:$F$19,4))-(VLOOKUP(T30,'Tax-Bands'!$B$12:$F$19,5)),IF(E30="M",(T30*VLOOKUP(T30,'Tax-Bands'!$H$12:$L$19,4))-(VLOOKUP(T30,'Tax-Bands'!$H$12:$L$19,5)),IF(E30="P",(T30*VLOOKUP(T30,'Tax-Bands'!$N$12:$R$19,4))-(VLOOKUP(T30,'Tax-Bands'!$N$12:$R$19,5)),"Tax Rate Error"))),0),"")</f>
        <v>0</v>
      </c>
      <c r="V30" s="93">
        <f t="shared" si="2"/>
        <v>0</v>
      </c>
      <c r="W30" s="93">
        <f>IF(V30&lt;&gt;"",IF(R30&gt;0,SUM($Y$22:$Y29)+$Y$15,0),"")</f>
        <v>0</v>
      </c>
      <c r="X30" s="93"/>
      <c r="Y30" s="288">
        <f t="shared" si="3"/>
        <v>0</v>
      </c>
      <c r="Z30" s="243"/>
    </row>
    <row r="31" spans="2:26" s="81" customFormat="1" ht="12.75" customHeight="1">
      <c r="B31" s="242"/>
      <c r="C31" s="164">
        <f t="shared" si="0"/>
        <v>9</v>
      </c>
      <c r="D31" s="89"/>
      <c r="E31" s="292" t="s">
        <v>62</v>
      </c>
      <c r="F31" s="90"/>
      <c r="G31" s="289"/>
      <c r="H31" s="91"/>
      <c r="I31" s="289"/>
      <c r="J31" s="143">
        <f>IF(SUM(I$15:I31)&lt;='Tax-Bands'!F$19,(I31*-'Tax-Bands'!E$19),((-'Tax-Bands'!F$19*'Tax-Bands'!E$19)-SUM(J$15:J30)))</f>
        <v>0</v>
      </c>
      <c r="K31" s="92"/>
      <c r="L31" s="289"/>
      <c r="M31" s="92"/>
      <c r="N31" s="289"/>
      <c r="O31" s="92"/>
      <c r="P31" s="289"/>
      <c r="Q31" s="30"/>
      <c r="R31" s="156">
        <f>IF((AND(SUM($G$23:$P31)&gt;0,SUM($G31:$P$74)&gt;0)),SUM($G$23:$P31)+SUM($G$15:$P$15),0)</f>
        <v>0</v>
      </c>
      <c r="S31" s="93"/>
      <c r="T31" s="93">
        <f t="shared" si="1"/>
        <v>0</v>
      </c>
      <c r="U31" s="93">
        <f>IF(E31&lt;&gt;"",ROUND(IF(E31="S",(T31*VLOOKUP(T31,'Tax-Bands'!$B$12:$F$19,4))-(VLOOKUP(T31,'Tax-Bands'!$B$12:$F$19,5)),IF(E31="M",(T31*VLOOKUP(T31,'Tax-Bands'!$H$12:$L$19,4))-(VLOOKUP(T31,'Tax-Bands'!$H$12:$L$19,5)),IF(E31="P",(T31*VLOOKUP(T31,'Tax-Bands'!$N$12:$R$19,4))-(VLOOKUP(T31,'Tax-Bands'!$N$12:$R$19,5)),"Tax Rate Error"))),0),"")</f>
        <v>0</v>
      </c>
      <c r="V31" s="93">
        <f t="shared" si="2"/>
        <v>0</v>
      </c>
      <c r="W31" s="93">
        <f>IF(V31&lt;&gt;"",IF(R31&gt;0,SUM($Y$22:$Y30)+$Y$15,0),"")</f>
        <v>0</v>
      </c>
      <c r="X31" s="93"/>
      <c r="Y31" s="288">
        <f t="shared" si="3"/>
        <v>0</v>
      </c>
      <c r="Z31" s="243"/>
    </row>
    <row r="32" spans="2:26" s="81" customFormat="1" ht="12.75" customHeight="1">
      <c r="B32" s="242"/>
      <c r="C32" s="164">
        <f t="shared" si="0"/>
        <v>10</v>
      </c>
      <c r="D32" s="89"/>
      <c r="E32" s="292" t="s">
        <v>62</v>
      </c>
      <c r="F32" s="90"/>
      <c r="G32" s="289"/>
      <c r="H32" s="91"/>
      <c r="I32" s="289"/>
      <c r="J32" s="143">
        <f>IF(SUM(I$15:I32)&lt;='Tax-Bands'!F$19,(I32*-'Tax-Bands'!E$19),((-'Tax-Bands'!F$19*'Tax-Bands'!E$19)-SUM(J$15:J31)))</f>
        <v>0</v>
      </c>
      <c r="K32" s="92"/>
      <c r="L32" s="289"/>
      <c r="M32" s="92"/>
      <c r="N32" s="289"/>
      <c r="O32" s="92"/>
      <c r="P32" s="289"/>
      <c r="Q32" s="30"/>
      <c r="R32" s="156">
        <f>IF((AND(SUM($G$23:$P32)&gt;0,SUM($G32:$P$74)&gt;0)),SUM($G$23:$P32)+SUM($G$15:$P$15),0)</f>
        <v>0</v>
      </c>
      <c r="S32" s="93"/>
      <c r="T32" s="93">
        <f t="shared" si="1"/>
        <v>0</v>
      </c>
      <c r="U32" s="93">
        <f>IF(E32&lt;&gt;"",ROUND(IF(E32="S",(T32*VLOOKUP(T32,'Tax-Bands'!$B$12:$F$19,4))-(VLOOKUP(T32,'Tax-Bands'!$B$12:$F$19,5)),IF(E32="M",(T32*VLOOKUP(T32,'Tax-Bands'!$H$12:$L$19,4))-(VLOOKUP(T32,'Tax-Bands'!$H$12:$L$19,5)),IF(E32="P",(T32*VLOOKUP(T32,'Tax-Bands'!$N$12:$R$19,4))-(VLOOKUP(T32,'Tax-Bands'!$N$12:$R$19,5)),"Tax Rate Error"))),0),"")</f>
        <v>0</v>
      </c>
      <c r="V32" s="93">
        <f t="shared" si="2"/>
        <v>0</v>
      </c>
      <c r="W32" s="93">
        <f>IF(V32&lt;&gt;"",IF(R32&gt;0,SUM($Y$22:$Y31)+$Y$15,0),"")</f>
        <v>0</v>
      </c>
      <c r="X32" s="93"/>
      <c r="Y32" s="288">
        <f t="shared" si="3"/>
        <v>0</v>
      </c>
      <c r="Z32" s="243"/>
    </row>
    <row r="33" spans="2:26" s="81" customFormat="1" ht="12.75" customHeight="1">
      <c r="B33" s="242"/>
      <c r="C33" s="164">
        <f t="shared" si="0"/>
        <v>11</v>
      </c>
      <c r="D33" s="89"/>
      <c r="E33" s="292" t="s">
        <v>62</v>
      </c>
      <c r="F33" s="90"/>
      <c r="G33" s="289"/>
      <c r="H33" s="91"/>
      <c r="I33" s="289"/>
      <c r="J33" s="143">
        <f>IF(SUM(I$15:I33)&lt;='Tax-Bands'!F$19,(I33*-'Tax-Bands'!E$19),((-'Tax-Bands'!F$19*'Tax-Bands'!E$19)-SUM(J$15:J32)))</f>
        <v>0</v>
      </c>
      <c r="K33" s="92"/>
      <c r="L33" s="289"/>
      <c r="M33" s="92"/>
      <c r="N33" s="289"/>
      <c r="O33" s="92"/>
      <c r="P33" s="289"/>
      <c r="Q33" s="30"/>
      <c r="R33" s="156">
        <f>IF((AND(SUM($G$23:$P33)&gt;0,SUM($G33:$P$74)&gt;0)),SUM($G$23:$P33)+SUM($G$15:$P$15),0)</f>
        <v>0</v>
      </c>
      <c r="S33" s="93"/>
      <c r="T33" s="93">
        <f t="shared" si="1"/>
        <v>0</v>
      </c>
      <c r="U33" s="93">
        <f>IF(E33&lt;&gt;"",ROUND(IF(E33="S",(T33*VLOOKUP(T33,'Tax-Bands'!$B$12:$F$19,4))-(VLOOKUP(T33,'Tax-Bands'!$B$12:$F$19,5)),IF(E33="M",(T33*VLOOKUP(T33,'Tax-Bands'!$H$12:$L$19,4))-(VLOOKUP(T33,'Tax-Bands'!$H$12:$L$19,5)),IF(E33="P",(T33*VLOOKUP(T33,'Tax-Bands'!$N$12:$R$19,4))-(VLOOKUP(T33,'Tax-Bands'!$N$12:$R$19,5)),"Tax Rate Error"))),0),"")</f>
        <v>0</v>
      </c>
      <c r="V33" s="93">
        <f t="shared" si="2"/>
        <v>0</v>
      </c>
      <c r="W33" s="93">
        <f>IF(V33&lt;&gt;"",IF(R33&gt;0,SUM($Y$22:$Y32)+$Y$15,0),"")</f>
        <v>0</v>
      </c>
      <c r="X33" s="93"/>
      <c r="Y33" s="288">
        <f t="shared" si="3"/>
        <v>0</v>
      </c>
      <c r="Z33" s="243"/>
    </row>
    <row r="34" spans="2:26" s="81" customFormat="1" ht="12.75" customHeight="1">
      <c r="B34" s="242"/>
      <c r="C34" s="164">
        <f t="shared" si="0"/>
        <v>12</v>
      </c>
      <c r="D34" s="89"/>
      <c r="E34" s="292" t="s">
        <v>62</v>
      </c>
      <c r="F34" s="90"/>
      <c r="G34" s="289"/>
      <c r="H34" s="91"/>
      <c r="I34" s="289"/>
      <c r="J34" s="143">
        <f>IF(SUM(I$15:I34)&lt;='Tax-Bands'!F$19,(I34*-'Tax-Bands'!E$19),((-'Tax-Bands'!F$19*'Tax-Bands'!E$19)-SUM(J$15:J33)))</f>
        <v>0</v>
      </c>
      <c r="K34" s="92"/>
      <c r="L34" s="289"/>
      <c r="M34" s="92"/>
      <c r="N34" s="289"/>
      <c r="O34" s="92"/>
      <c r="P34" s="289"/>
      <c r="Q34" s="30"/>
      <c r="R34" s="156">
        <f>IF((AND(SUM($G$23:$P34)&gt;0,SUM($G34:$P$74)&gt;0)),SUM($G$23:$P34)+SUM($G$15:$P$15),0)</f>
        <v>0</v>
      </c>
      <c r="S34" s="93"/>
      <c r="T34" s="93">
        <f t="shared" si="1"/>
        <v>0</v>
      </c>
      <c r="U34" s="93">
        <f>IF(E34&lt;&gt;"",ROUND(IF(E34="S",(T34*VLOOKUP(T34,'Tax-Bands'!$B$12:$F$19,4))-(VLOOKUP(T34,'Tax-Bands'!$B$12:$F$19,5)),IF(E34="M",(T34*VLOOKUP(T34,'Tax-Bands'!$H$12:$L$19,4))-(VLOOKUP(T34,'Tax-Bands'!$H$12:$L$19,5)),IF(E34="P",(T34*VLOOKUP(T34,'Tax-Bands'!$N$12:$R$19,4))-(VLOOKUP(T34,'Tax-Bands'!$N$12:$R$19,5)),"Tax Rate Error"))),0),"")</f>
        <v>0</v>
      </c>
      <c r="V34" s="93">
        <f t="shared" si="2"/>
        <v>0</v>
      </c>
      <c r="W34" s="93">
        <f>IF(V34&lt;&gt;"",IF(R34&gt;0,SUM($Y$22:$Y33)+$Y$15,0),"")</f>
        <v>0</v>
      </c>
      <c r="X34" s="93"/>
      <c r="Y34" s="288">
        <f t="shared" si="3"/>
        <v>0</v>
      </c>
      <c r="Z34" s="243"/>
    </row>
    <row r="35" spans="2:26" s="81" customFormat="1" ht="12.75" customHeight="1">
      <c r="B35" s="242"/>
      <c r="C35" s="164">
        <f t="shared" si="0"/>
        <v>13</v>
      </c>
      <c r="D35" s="89"/>
      <c r="E35" s="292" t="s">
        <v>62</v>
      </c>
      <c r="F35" s="90"/>
      <c r="G35" s="289"/>
      <c r="H35" s="91"/>
      <c r="I35" s="289"/>
      <c r="J35" s="143">
        <f>IF(SUM(I$15:I35)&lt;='Tax-Bands'!F$19,(I35*-'Tax-Bands'!E$19),((-'Tax-Bands'!F$19*'Tax-Bands'!E$19)-SUM(J$15:J34)))</f>
        <v>0</v>
      </c>
      <c r="K35" s="92"/>
      <c r="L35" s="289"/>
      <c r="M35" s="92"/>
      <c r="N35" s="289"/>
      <c r="O35" s="92"/>
      <c r="P35" s="289"/>
      <c r="Q35" s="30"/>
      <c r="R35" s="156">
        <f>IF((AND(SUM($G$23:$P35)&gt;0,SUM($G35:$P$74)&gt;0)),SUM($G$23:$P35)+SUM($G$15:$P$15),0)</f>
        <v>0</v>
      </c>
      <c r="S35" s="93"/>
      <c r="T35" s="93">
        <f t="shared" si="1"/>
        <v>0</v>
      </c>
      <c r="U35" s="93">
        <f>IF(E35&lt;&gt;"",ROUND(IF(E35="S",(T35*VLOOKUP(T35,'Tax-Bands'!$B$12:$F$19,4))-(VLOOKUP(T35,'Tax-Bands'!$B$12:$F$19,5)),IF(E35="M",(T35*VLOOKUP(T35,'Tax-Bands'!$H$12:$L$19,4))-(VLOOKUP(T35,'Tax-Bands'!$H$12:$L$19,5)),IF(E35="P",(T35*VLOOKUP(T35,'Tax-Bands'!$N$12:$R$19,4))-(VLOOKUP(T35,'Tax-Bands'!$N$12:$R$19,5)),"Tax Rate Error"))),0),"")</f>
        <v>0</v>
      </c>
      <c r="V35" s="93">
        <f t="shared" si="2"/>
        <v>0</v>
      </c>
      <c r="W35" s="93">
        <f>IF(V35&lt;&gt;"",IF(R35&gt;0,SUM($Y$22:$Y34)+$Y$15,0),"")</f>
        <v>0</v>
      </c>
      <c r="X35" s="93"/>
      <c r="Y35" s="288">
        <f t="shared" si="3"/>
        <v>0</v>
      </c>
      <c r="Z35" s="243"/>
    </row>
    <row r="36" spans="2:26" s="81" customFormat="1" ht="12.75" customHeight="1">
      <c r="B36" s="242"/>
      <c r="C36" s="164">
        <f t="shared" si="0"/>
        <v>14</v>
      </c>
      <c r="D36" s="89"/>
      <c r="E36" s="292" t="s">
        <v>62</v>
      </c>
      <c r="F36" s="90"/>
      <c r="G36" s="289"/>
      <c r="H36" s="91"/>
      <c r="I36" s="289"/>
      <c r="J36" s="143">
        <f>IF(SUM(I$15:I36)&lt;='Tax-Bands'!F$19,(I36*-'Tax-Bands'!E$19),((-'Tax-Bands'!F$19*'Tax-Bands'!E$19)-SUM(J$15:J35)))</f>
        <v>0</v>
      </c>
      <c r="K36" s="92"/>
      <c r="L36" s="289"/>
      <c r="M36" s="92"/>
      <c r="N36" s="289"/>
      <c r="O36" s="92"/>
      <c r="P36" s="289"/>
      <c r="Q36" s="30"/>
      <c r="R36" s="156">
        <f>IF((AND(SUM($G$23:$P36)&gt;0,SUM($G36:$P$74)&gt;0)),SUM($G$23:$P36)+SUM($G$15:$P$15),0)</f>
        <v>0</v>
      </c>
      <c r="S36" s="93"/>
      <c r="T36" s="93">
        <f t="shared" si="1"/>
        <v>0</v>
      </c>
      <c r="U36" s="93">
        <f>IF(E36&lt;&gt;"",ROUND(IF(E36="S",(T36*VLOOKUP(T36,'Tax-Bands'!$B$12:$F$19,4))-(VLOOKUP(T36,'Tax-Bands'!$B$12:$F$19,5)),IF(E36="M",(T36*VLOOKUP(T36,'Tax-Bands'!$H$12:$L$19,4))-(VLOOKUP(T36,'Tax-Bands'!$H$12:$L$19,5)),IF(E36="P",(T36*VLOOKUP(T36,'Tax-Bands'!$N$12:$R$19,4))-(VLOOKUP(T36,'Tax-Bands'!$N$12:$R$19,5)),"Tax Rate Error"))),0),"")</f>
        <v>0</v>
      </c>
      <c r="V36" s="93">
        <f t="shared" si="2"/>
        <v>0</v>
      </c>
      <c r="W36" s="93">
        <f>IF(V36&lt;&gt;"",IF(R36&gt;0,SUM($Y$22:$Y35)+$Y$15,0),"")</f>
        <v>0</v>
      </c>
      <c r="X36" s="93"/>
      <c r="Y36" s="288">
        <f t="shared" si="3"/>
        <v>0</v>
      </c>
      <c r="Z36" s="243"/>
    </row>
    <row r="37" spans="2:26" s="81" customFormat="1" ht="12.75" customHeight="1">
      <c r="B37" s="242"/>
      <c r="C37" s="164">
        <f t="shared" si="0"/>
        <v>15</v>
      </c>
      <c r="D37" s="89"/>
      <c r="E37" s="292" t="s">
        <v>62</v>
      </c>
      <c r="F37" s="90"/>
      <c r="G37" s="289"/>
      <c r="H37" s="91"/>
      <c r="I37" s="289"/>
      <c r="J37" s="143">
        <f>IF(SUM(I$15:I37)&lt;='Tax-Bands'!F$19,(I37*-'Tax-Bands'!E$19),((-'Tax-Bands'!F$19*'Tax-Bands'!E$19)-SUM(J$15:J36)))</f>
        <v>0</v>
      </c>
      <c r="K37" s="92"/>
      <c r="L37" s="289"/>
      <c r="M37" s="92"/>
      <c r="N37" s="289"/>
      <c r="O37" s="92"/>
      <c r="P37" s="289"/>
      <c r="Q37" s="30"/>
      <c r="R37" s="156">
        <f>IF((AND(SUM($G$23:$P37)&gt;0,SUM($G37:$P$74)&gt;0)),SUM($G$23:$P37)+SUM($G$15:$P$15),0)</f>
        <v>0</v>
      </c>
      <c r="S37" s="93"/>
      <c r="T37" s="93">
        <f t="shared" si="1"/>
        <v>0</v>
      </c>
      <c r="U37" s="93">
        <f>IF(E37&lt;&gt;"",ROUND(IF(E37="S",(T37*VLOOKUP(T37,'Tax-Bands'!$B$12:$F$19,4))-(VLOOKUP(T37,'Tax-Bands'!$B$12:$F$19,5)),IF(E37="M",(T37*VLOOKUP(T37,'Tax-Bands'!$H$12:$L$19,4))-(VLOOKUP(T37,'Tax-Bands'!$H$12:$L$19,5)),IF(E37="P",(T37*VLOOKUP(T37,'Tax-Bands'!$N$12:$R$19,4))-(VLOOKUP(T37,'Tax-Bands'!$N$12:$R$19,5)),"Tax Rate Error"))),0),"")</f>
        <v>0</v>
      </c>
      <c r="V37" s="93">
        <f t="shared" si="2"/>
        <v>0</v>
      </c>
      <c r="W37" s="93">
        <f>IF(V37&lt;&gt;"",IF(R37&gt;0,SUM($Y$22:$Y36)+$Y$15,0),"")</f>
        <v>0</v>
      </c>
      <c r="X37" s="93"/>
      <c r="Y37" s="288">
        <f t="shared" si="3"/>
        <v>0</v>
      </c>
      <c r="Z37" s="243"/>
    </row>
    <row r="38" spans="2:26" s="81" customFormat="1" ht="12.75" customHeight="1">
      <c r="B38" s="242"/>
      <c r="C38" s="164">
        <f t="shared" si="0"/>
        <v>16</v>
      </c>
      <c r="D38" s="89"/>
      <c r="E38" s="292" t="s">
        <v>62</v>
      </c>
      <c r="F38" s="90"/>
      <c r="G38" s="289"/>
      <c r="H38" s="91"/>
      <c r="I38" s="289"/>
      <c r="J38" s="143">
        <f>IF(SUM(I$15:I38)&lt;='Tax-Bands'!F$19,(I38*-'Tax-Bands'!E$19),((-'Tax-Bands'!F$19*'Tax-Bands'!E$19)-SUM(J$15:J37)))</f>
        <v>0</v>
      </c>
      <c r="K38" s="92"/>
      <c r="L38" s="289"/>
      <c r="M38" s="92"/>
      <c r="N38" s="289"/>
      <c r="O38" s="92"/>
      <c r="P38" s="289"/>
      <c r="Q38" s="30"/>
      <c r="R38" s="156">
        <f>IF((AND(SUM($G$23:$P38)&gt;0,SUM($G38:$P$74)&gt;0)),SUM($G$23:$P38)+SUM($G$15:$P$15),0)</f>
        <v>0</v>
      </c>
      <c r="S38" s="93"/>
      <c r="T38" s="93">
        <f t="shared" si="1"/>
        <v>0</v>
      </c>
      <c r="U38" s="93">
        <f>IF(E38&lt;&gt;"",ROUND(IF(E38="S",(T38*VLOOKUP(T38,'Tax-Bands'!$B$12:$F$19,4))-(VLOOKUP(T38,'Tax-Bands'!$B$12:$F$19,5)),IF(E38="M",(T38*VLOOKUP(T38,'Tax-Bands'!$H$12:$L$19,4))-(VLOOKUP(T38,'Tax-Bands'!$H$12:$L$19,5)),IF(E38="P",(T38*VLOOKUP(T38,'Tax-Bands'!$N$12:$R$19,4))-(VLOOKUP(T38,'Tax-Bands'!$N$12:$R$19,5)),"Tax Rate Error"))),0),"")</f>
        <v>0</v>
      </c>
      <c r="V38" s="93">
        <f t="shared" si="2"/>
        <v>0</v>
      </c>
      <c r="W38" s="93">
        <f>IF(V38&lt;&gt;"",IF(R38&gt;0,SUM($Y$22:$Y37)+$Y$15,0),"")</f>
        <v>0</v>
      </c>
      <c r="X38" s="93"/>
      <c r="Y38" s="288">
        <f t="shared" si="3"/>
        <v>0</v>
      </c>
      <c r="Z38" s="243"/>
    </row>
    <row r="39" spans="2:26" s="81" customFormat="1" ht="12.75" customHeight="1">
      <c r="B39" s="242"/>
      <c r="C39" s="164">
        <f t="shared" si="0"/>
        <v>17</v>
      </c>
      <c r="D39" s="89"/>
      <c r="E39" s="292" t="s">
        <v>62</v>
      </c>
      <c r="F39" s="90"/>
      <c r="G39" s="289"/>
      <c r="H39" s="91"/>
      <c r="I39" s="289"/>
      <c r="J39" s="143">
        <f>IF(SUM(I$15:I39)&lt;='Tax-Bands'!F$19,(I39*-'Tax-Bands'!E$19),((-'Tax-Bands'!F$19*'Tax-Bands'!E$19)-SUM(J$15:J38)))</f>
        <v>0</v>
      </c>
      <c r="K39" s="92"/>
      <c r="L39" s="289"/>
      <c r="M39" s="92"/>
      <c r="N39" s="289"/>
      <c r="O39" s="92"/>
      <c r="P39" s="289"/>
      <c r="Q39" s="30"/>
      <c r="R39" s="156">
        <f>IF((AND(SUM($G$23:$P39)&gt;0,SUM($G39:$P$74)&gt;0)),SUM($G$23:$P39)+SUM($G$15:$P$15),0)</f>
        <v>0</v>
      </c>
      <c r="S39" s="93"/>
      <c r="T39" s="93">
        <f t="shared" si="1"/>
        <v>0</v>
      </c>
      <c r="U39" s="93">
        <f>IF(E39&lt;&gt;"",ROUND(IF(E39="S",(T39*VLOOKUP(T39,'Tax-Bands'!$B$12:$F$19,4))-(VLOOKUP(T39,'Tax-Bands'!$B$12:$F$19,5)),IF(E39="M",(T39*VLOOKUP(T39,'Tax-Bands'!$H$12:$L$19,4))-(VLOOKUP(T39,'Tax-Bands'!$H$12:$L$19,5)),IF(E39="P",(T39*VLOOKUP(T39,'Tax-Bands'!$N$12:$R$19,4))-(VLOOKUP(T39,'Tax-Bands'!$N$12:$R$19,5)),"Tax Rate Error"))),0),"")</f>
        <v>0</v>
      </c>
      <c r="V39" s="93">
        <f t="shared" si="2"/>
        <v>0</v>
      </c>
      <c r="W39" s="93">
        <f>IF(V39&lt;&gt;"",IF(R39&gt;0,SUM($Y$22:$Y38)+$Y$15,0),"")</f>
        <v>0</v>
      </c>
      <c r="X39" s="93"/>
      <c r="Y39" s="288">
        <f t="shared" si="3"/>
        <v>0</v>
      </c>
      <c r="Z39" s="243"/>
    </row>
    <row r="40" spans="2:26" s="81" customFormat="1" ht="12.75" customHeight="1">
      <c r="B40" s="242"/>
      <c r="C40" s="164">
        <f t="shared" si="0"/>
        <v>18</v>
      </c>
      <c r="D40" s="89"/>
      <c r="E40" s="292" t="s">
        <v>62</v>
      </c>
      <c r="F40" s="90"/>
      <c r="G40" s="289"/>
      <c r="H40" s="91"/>
      <c r="I40" s="289"/>
      <c r="J40" s="143">
        <f>IF(SUM(I$15:I40)&lt;='Tax-Bands'!F$19,(I40*-'Tax-Bands'!E$19),((-'Tax-Bands'!F$19*'Tax-Bands'!E$19)-SUM(J$15:J39)))</f>
        <v>0</v>
      </c>
      <c r="K40" s="92"/>
      <c r="L40" s="289"/>
      <c r="M40" s="92"/>
      <c r="N40" s="289"/>
      <c r="O40" s="92"/>
      <c r="P40" s="289"/>
      <c r="Q40" s="30"/>
      <c r="R40" s="156">
        <f>IF((AND(SUM($G$23:$P40)&gt;0,SUM($G40:$P$74)&gt;0)),SUM($G$23:$P40)+SUM($G$15:$P$15),0)</f>
        <v>0</v>
      </c>
      <c r="S40" s="93"/>
      <c r="T40" s="93">
        <f t="shared" si="1"/>
        <v>0</v>
      </c>
      <c r="U40" s="93">
        <f>IF(E40&lt;&gt;"",ROUND(IF(E40="S",(T40*VLOOKUP(T40,'Tax-Bands'!$B$12:$F$19,4))-(VLOOKUP(T40,'Tax-Bands'!$B$12:$F$19,5)),IF(E40="M",(T40*VLOOKUP(T40,'Tax-Bands'!$H$12:$L$19,4))-(VLOOKUP(T40,'Tax-Bands'!$H$12:$L$19,5)),IF(E40="P",(T40*VLOOKUP(T40,'Tax-Bands'!$N$12:$R$19,4))-(VLOOKUP(T40,'Tax-Bands'!$N$12:$R$19,5)),"Tax Rate Error"))),0),"")</f>
        <v>0</v>
      </c>
      <c r="V40" s="93">
        <f t="shared" si="2"/>
        <v>0</v>
      </c>
      <c r="W40" s="93">
        <f>IF(V40&lt;&gt;"",IF(R40&gt;0,SUM($Y$22:$Y39)+$Y$15,0),"")</f>
        <v>0</v>
      </c>
      <c r="X40" s="93"/>
      <c r="Y40" s="288">
        <f t="shared" si="3"/>
        <v>0</v>
      </c>
      <c r="Z40" s="243"/>
    </row>
    <row r="41" spans="2:26" s="81" customFormat="1" ht="12.75" customHeight="1">
      <c r="B41" s="242"/>
      <c r="C41" s="164">
        <f t="shared" si="0"/>
        <v>19</v>
      </c>
      <c r="D41" s="89"/>
      <c r="E41" s="292" t="s">
        <v>62</v>
      </c>
      <c r="F41" s="90"/>
      <c r="G41" s="289"/>
      <c r="H41" s="91"/>
      <c r="I41" s="289"/>
      <c r="J41" s="143">
        <f>IF(SUM(I$15:I41)&lt;='Tax-Bands'!F$19,(I41*-'Tax-Bands'!E$19),((-'Tax-Bands'!F$19*'Tax-Bands'!E$19)-SUM(J$15:J40)))</f>
        <v>0</v>
      </c>
      <c r="K41" s="92"/>
      <c r="L41" s="289"/>
      <c r="M41" s="92"/>
      <c r="N41" s="289"/>
      <c r="O41" s="92"/>
      <c r="P41" s="289"/>
      <c r="Q41" s="30"/>
      <c r="R41" s="156">
        <f>IF((AND(SUM($G$23:$P41)&gt;0,SUM($G41:$P$74)&gt;0)),SUM($G$23:$P41)+SUM($G$15:$P$15),0)</f>
        <v>0</v>
      </c>
      <c r="S41" s="93"/>
      <c r="T41" s="93">
        <f t="shared" si="1"/>
        <v>0</v>
      </c>
      <c r="U41" s="93">
        <f>IF(E41&lt;&gt;"",ROUND(IF(E41="S",(T41*VLOOKUP(T41,'Tax-Bands'!$B$12:$F$19,4))-(VLOOKUP(T41,'Tax-Bands'!$B$12:$F$19,5)),IF(E41="M",(T41*VLOOKUP(T41,'Tax-Bands'!$H$12:$L$19,4))-(VLOOKUP(T41,'Tax-Bands'!$H$12:$L$19,5)),IF(E41="P",(T41*VLOOKUP(T41,'Tax-Bands'!$N$12:$R$19,4))-(VLOOKUP(T41,'Tax-Bands'!$N$12:$R$19,5)),"Tax Rate Error"))),0),"")</f>
        <v>0</v>
      </c>
      <c r="V41" s="93">
        <f t="shared" si="2"/>
        <v>0</v>
      </c>
      <c r="W41" s="93">
        <f>IF(V41&lt;&gt;"",IF(R41&gt;0,SUM($Y$22:$Y40)+$Y$15,0),"")</f>
        <v>0</v>
      </c>
      <c r="X41" s="93"/>
      <c r="Y41" s="288">
        <f t="shared" si="3"/>
        <v>0</v>
      </c>
      <c r="Z41" s="243"/>
    </row>
    <row r="42" spans="2:26" s="81" customFormat="1" ht="12.75" customHeight="1">
      <c r="B42" s="242"/>
      <c r="C42" s="164">
        <f t="shared" si="0"/>
        <v>20</v>
      </c>
      <c r="D42" s="89"/>
      <c r="E42" s="292" t="s">
        <v>62</v>
      </c>
      <c r="F42" s="90"/>
      <c r="G42" s="289"/>
      <c r="H42" s="91"/>
      <c r="I42" s="289"/>
      <c r="J42" s="143">
        <f>IF(SUM(I$15:I42)&lt;='Tax-Bands'!F$19,(I42*-'Tax-Bands'!E$19),((-'Tax-Bands'!F$19*'Tax-Bands'!E$19)-SUM(J$15:J41)))</f>
        <v>0</v>
      </c>
      <c r="K42" s="92"/>
      <c r="L42" s="289"/>
      <c r="M42" s="92"/>
      <c r="N42" s="289"/>
      <c r="O42" s="92"/>
      <c r="P42" s="289"/>
      <c r="Q42" s="30"/>
      <c r="R42" s="156">
        <f>IF((AND(SUM($G$23:$P42)&gt;0,SUM($G42:$P$74)&gt;0)),SUM($G$23:$P42)+SUM($G$15:$P$15),0)</f>
        <v>0</v>
      </c>
      <c r="S42" s="93"/>
      <c r="T42" s="93">
        <f t="shared" si="1"/>
        <v>0</v>
      </c>
      <c r="U42" s="93">
        <f>IF(E42&lt;&gt;"",ROUND(IF(E42="S",(T42*VLOOKUP(T42,'Tax-Bands'!$B$12:$F$19,4))-(VLOOKUP(T42,'Tax-Bands'!$B$12:$F$19,5)),IF(E42="M",(T42*VLOOKUP(T42,'Tax-Bands'!$H$12:$L$19,4))-(VLOOKUP(T42,'Tax-Bands'!$H$12:$L$19,5)),IF(E42="P",(T42*VLOOKUP(T42,'Tax-Bands'!$N$12:$R$19,4))-(VLOOKUP(T42,'Tax-Bands'!$N$12:$R$19,5)),"Tax Rate Error"))),0),"")</f>
        <v>0</v>
      </c>
      <c r="V42" s="93">
        <f t="shared" si="2"/>
        <v>0</v>
      </c>
      <c r="W42" s="93">
        <f>IF(V42&lt;&gt;"",IF(R42&gt;0,SUM($Y$22:$Y41)+$Y$15,0),"")</f>
        <v>0</v>
      </c>
      <c r="X42" s="93"/>
      <c r="Y42" s="288">
        <f t="shared" si="3"/>
        <v>0</v>
      </c>
      <c r="Z42" s="243"/>
    </row>
    <row r="43" spans="2:26" s="81" customFormat="1" ht="12.75" customHeight="1">
      <c r="B43" s="242"/>
      <c r="C43" s="164">
        <f t="shared" si="0"/>
        <v>21</v>
      </c>
      <c r="D43" s="89"/>
      <c r="E43" s="292" t="s">
        <v>62</v>
      </c>
      <c r="F43" s="90"/>
      <c r="G43" s="289"/>
      <c r="H43" s="91"/>
      <c r="I43" s="289"/>
      <c r="J43" s="143">
        <f>IF(SUM(I$15:I43)&lt;='Tax-Bands'!F$19,(I43*-'Tax-Bands'!E$19),((-'Tax-Bands'!F$19*'Tax-Bands'!E$19)-SUM(J$15:J42)))</f>
        <v>0</v>
      </c>
      <c r="K43" s="92"/>
      <c r="L43" s="289"/>
      <c r="M43" s="92"/>
      <c r="N43" s="289"/>
      <c r="O43" s="92"/>
      <c r="P43" s="289"/>
      <c r="Q43" s="30"/>
      <c r="R43" s="156">
        <f>IF((AND(SUM($G$23:$P43)&gt;0,SUM($G43:$P$74)&gt;0)),SUM($G$23:$P43)+SUM($G$15:$P$15),0)</f>
        <v>0</v>
      </c>
      <c r="S43" s="93"/>
      <c r="T43" s="93">
        <f t="shared" si="1"/>
        <v>0</v>
      </c>
      <c r="U43" s="93">
        <f>IF(E43&lt;&gt;"",ROUND(IF(E43="S",(T43*VLOOKUP(T43,'Tax-Bands'!$B$12:$F$19,4))-(VLOOKUP(T43,'Tax-Bands'!$B$12:$F$19,5)),IF(E43="M",(T43*VLOOKUP(T43,'Tax-Bands'!$H$12:$L$19,4))-(VLOOKUP(T43,'Tax-Bands'!$H$12:$L$19,5)),IF(E43="P",(T43*VLOOKUP(T43,'Tax-Bands'!$N$12:$R$19,4))-(VLOOKUP(T43,'Tax-Bands'!$N$12:$R$19,5)),"Tax Rate Error"))),0),"")</f>
        <v>0</v>
      </c>
      <c r="V43" s="93">
        <f t="shared" si="2"/>
        <v>0</v>
      </c>
      <c r="W43" s="93">
        <f>IF(V43&lt;&gt;"",IF(R43&gt;0,SUM($Y$22:$Y42)+$Y$15,0),"")</f>
        <v>0</v>
      </c>
      <c r="X43" s="93"/>
      <c r="Y43" s="288">
        <f t="shared" si="3"/>
        <v>0</v>
      </c>
      <c r="Z43" s="243"/>
    </row>
    <row r="44" spans="2:26" s="81" customFormat="1" ht="12.75" customHeight="1">
      <c r="B44" s="242"/>
      <c r="C44" s="164">
        <f t="shared" si="0"/>
        <v>22</v>
      </c>
      <c r="D44" s="89"/>
      <c r="E44" s="292" t="s">
        <v>62</v>
      </c>
      <c r="F44" s="90"/>
      <c r="G44" s="289"/>
      <c r="H44" s="91"/>
      <c r="I44" s="289"/>
      <c r="J44" s="143">
        <f>IF(SUM(I$15:I44)&lt;='Tax-Bands'!F$19,(I44*-'Tax-Bands'!E$19),((-'Tax-Bands'!F$19*'Tax-Bands'!E$19)-SUM(J$15:J43)))</f>
        <v>0</v>
      </c>
      <c r="K44" s="92"/>
      <c r="L44" s="289"/>
      <c r="M44" s="92"/>
      <c r="N44" s="289"/>
      <c r="O44" s="92"/>
      <c r="P44" s="289"/>
      <c r="Q44" s="30"/>
      <c r="R44" s="156">
        <f>IF((AND(SUM($G$23:$P44)&gt;0,SUM($G44:$P$74)&gt;0)),SUM($G$23:$P44)+SUM($G$15:$P$15),0)</f>
        <v>0</v>
      </c>
      <c r="S44" s="93"/>
      <c r="T44" s="93">
        <f t="shared" si="1"/>
        <v>0</v>
      </c>
      <c r="U44" s="93">
        <f>IF(E44&lt;&gt;"",ROUND(IF(E44="S",(T44*VLOOKUP(T44,'Tax-Bands'!$B$12:$F$19,4))-(VLOOKUP(T44,'Tax-Bands'!$B$12:$F$19,5)),IF(E44="M",(T44*VLOOKUP(T44,'Tax-Bands'!$H$12:$L$19,4))-(VLOOKUP(T44,'Tax-Bands'!$H$12:$L$19,5)),IF(E44="P",(T44*VLOOKUP(T44,'Tax-Bands'!$N$12:$R$19,4))-(VLOOKUP(T44,'Tax-Bands'!$N$12:$R$19,5)),"Tax Rate Error"))),0),"")</f>
        <v>0</v>
      </c>
      <c r="V44" s="93">
        <f t="shared" si="2"/>
        <v>0</v>
      </c>
      <c r="W44" s="93">
        <f>IF(V44&lt;&gt;"",IF(R44&gt;0,SUM($Y$22:$Y43)+$Y$15,0),"")</f>
        <v>0</v>
      </c>
      <c r="X44" s="93"/>
      <c r="Y44" s="288">
        <f t="shared" si="3"/>
        <v>0</v>
      </c>
      <c r="Z44" s="243"/>
    </row>
    <row r="45" spans="2:26" s="81" customFormat="1" ht="12.75" customHeight="1">
      <c r="B45" s="242"/>
      <c r="C45" s="164">
        <f t="shared" si="0"/>
        <v>23</v>
      </c>
      <c r="D45" s="89"/>
      <c r="E45" s="292" t="s">
        <v>62</v>
      </c>
      <c r="F45" s="90"/>
      <c r="G45" s="289"/>
      <c r="H45" s="91"/>
      <c r="I45" s="289"/>
      <c r="J45" s="143">
        <f>IF(SUM(I$15:I45)&lt;='Tax-Bands'!F$19,(I45*-'Tax-Bands'!E$19),((-'Tax-Bands'!F$19*'Tax-Bands'!E$19)-SUM(J$15:J44)))</f>
        <v>0</v>
      </c>
      <c r="K45" s="92"/>
      <c r="L45" s="289"/>
      <c r="M45" s="92"/>
      <c r="N45" s="289"/>
      <c r="O45" s="92"/>
      <c r="P45" s="289"/>
      <c r="Q45" s="30"/>
      <c r="R45" s="156">
        <f>IF((AND(SUM($G$23:$P45)&gt;0,SUM($G45:$P$74)&gt;0)),SUM($G$23:$P45)+SUM($G$15:$P$15),0)</f>
        <v>0</v>
      </c>
      <c r="S45" s="93"/>
      <c r="T45" s="93">
        <f t="shared" si="1"/>
        <v>0</v>
      </c>
      <c r="U45" s="93">
        <f>IF(E45&lt;&gt;"",ROUND(IF(E45="S",(T45*VLOOKUP(T45,'Tax-Bands'!$B$12:$F$19,4))-(VLOOKUP(T45,'Tax-Bands'!$B$12:$F$19,5)),IF(E45="M",(T45*VLOOKUP(T45,'Tax-Bands'!$H$12:$L$19,4))-(VLOOKUP(T45,'Tax-Bands'!$H$12:$L$19,5)),IF(E45="P",(T45*VLOOKUP(T45,'Tax-Bands'!$N$12:$R$19,4))-(VLOOKUP(T45,'Tax-Bands'!$N$12:$R$19,5)),"Tax Rate Error"))),0),"")</f>
        <v>0</v>
      </c>
      <c r="V45" s="93">
        <f t="shared" si="2"/>
        <v>0</v>
      </c>
      <c r="W45" s="93">
        <f>IF(V45&lt;&gt;"",IF(R45&gt;0,SUM($Y$22:$Y44)+$Y$15,0),"")</f>
        <v>0</v>
      </c>
      <c r="X45" s="93"/>
      <c r="Y45" s="288">
        <f t="shared" si="3"/>
        <v>0</v>
      </c>
      <c r="Z45" s="243"/>
    </row>
    <row r="46" spans="2:26" s="81" customFormat="1" ht="12.75" customHeight="1">
      <c r="B46" s="242"/>
      <c r="C46" s="164">
        <f t="shared" si="0"/>
        <v>24</v>
      </c>
      <c r="D46" s="89"/>
      <c r="E46" s="292" t="s">
        <v>62</v>
      </c>
      <c r="F46" s="90"/>
      <c r="G46" s="289"/>
      <c r="H46" s="91"/>
      <c r="I46" s="289"/>
      <c r="J46" s="143">
        <f>IF(SUM(I$15:I46)&lt;='Tax-Bands'!F$19,(I46*-'Tax-Bands'!E$19),((-'Tax-Bands'!F$19*'Tax-Bands'!E$19)-SUM(J$15:J45)))</f>
        <v>0</v>
      </c>
      <c r="K46" s="92"/>
      <c r="L46" s="289"/>
      <c r="M46" s="92"/>
      <c r="N46" s="289"/>
      <c r="O46" s="92"/>
      <c r="P46" s="289"/>
      <c r="Q46" s="30"/>
      <c r="R46" s="156">
        <f>IF((AND(SUM($G$23:$P46)&gt;0,SUM($G46:$P$74)&gt;0)),SUM($G$23:$P46)+SUM($G$15:$P$15),0)</f>
        <v>0</v>
      </c>
      <c r="S46" s="93"/>
      <c r="T46" s="93">
        <f t="shared" si="1"/>
        <v>0</v>
      </c>
      <c r="U46" s="93">
        <f>IF(E46&lt;&gt;"",ROUND(IF(E46="S",(T46*VLOOKUP(T46,'Tax-Bands'!$B$12:$F$19,4))-(VLOOKUP(T46,'Tax-Bands'!$B$12:$F$19,5)),IF(E46="M",(T46*VLOOKUP(T46,'Tax-Bands'!$H$12:$L$19,4))-(VLOOKUP(T46,'Tax-Bands'!$H$12:$L$19,5)),IF(E46="P",(T46*VLOOKUP(T46,'Tax-Bands'!$N$12:$R$19,4))-(VLOOKUP(T46,'Tax-Bands'!$N$12:$R$19,5)),"Tax Rate Error"))),0),"")</f>
        <v>0</v>
      </c>
      <c r="V46" s="93">
        <f t="shared" si="2"/>
        <v>0</v>
      </c>
      <c r="W46" s="93">
        <f>IF(V46&lt;&gt;"",IF(R46&gt;0,SUM($Y$22:$Y45)+$Y$15,0),"")</f>
        <v>0</v>
      </c>
      <c r="X46" s="93"/>
      <c r="Y46" s="288">
        <f t="shared" si="3"/>
        <v>0</v>
      </c>
      <c r="Z46" s="243"/>
    </row>
    <row r="47" spans="2:26" s="81" customFormat="1" ht="12.75" customHeight="1">
      <c r="B47" s="242"/>
      <c r="C47" s="164">
        <f t="shared" si="0"/>
        <v>25</v>
      </c>
      <c r="D47" s="89"/>
      <c r="E47" s="292" t="s">
        <v>62</v>
      </c>
      <c r="F47" s="90"/>
      <c r="G47" s="289"/>
      <c r="H47" s="91"/>
      <c r="I47" s="289"/>
      <c r="J47" s="143">
        <f>IF(SUM(I$15:I47)&lt;='Tax-Bands'!F$19,(I47*-'Tax-Bands'!E$19),((-'Tax-Bands'!F$19*'Tax-Bands'!E$19)-SUM(J$15:J46)))</f>
        <v>0</v>
      </c>
      <c r="K47" s="92"/>
      <c r="L47" s="289"/>
      <c r="M47" s="92"/>
      <c r="N47" s="289"/>
      <c r="O47" s="92"/>
      <c r="P47" s="289"/>
      <c r="Q47" s="30"/>
      <c r="R47" s="156">
        <f>IF((AND(SUM($G$23:$P47)&gt;0,SUM($G47:$P$74)&gt;0)),SUM($G$23:$P47)+SUM($G$15:$P$15),0)</f>
        <v>0</v>
      </c>
      <c r="S47" s="93"/>
      <c r="T47" s="93">
        <f t="shared" si="1"/>
        <v>0</v>
      </c>
      <c r="U47" s="93">
        <f>IF(E47&lt;&gt;"",ROUND(IF(E47="S",(T47*VLOOKUP(T47,'Tax-Bands'!$B$12:$F$19,4))-(VLOOKUP(T47,'Tax-Bands'!$B$12:$F$19,5)),IF(E47="M",(T47*VLOOKUP(T47,'Tax-Bands'!$H$12:$L$19,4))-(VLOOKUP(T47,'Tax-Bands'!$H$12:$L$19,5)),IF(E47="P",(T47*VLOOKUP(T47,'Tax-Bands'!$N$12:$R$19,4))-(VLOOKUP(T47,'Tax-Bands'!$N$12:$R$19,5)),"Tax Rate Error"))),0),"")</f>
        <v>0</v>
      </c>
      <c r="V47" s="93">
        <f t="shared" si="2"/>
        <v>0</v>
      </c>
      <c r="W47" s="93">
        <f>IF(V47&lt;&gt;"",IF(R47&gt;0,SUM($Y$22:$Y46)+$Y$15,0),"")</f>
        <v>0</v>
      </c>
      <c r="X47" s="93"/>
      <c r="Y47" s="288">
        <f t="shared" si="3"/>
        <v>0</v>
      </c>
      <c r="Z47" s="243"/>
    </row>
    <row r="48" spans="2:26" s="81" customFormat="1" ht="12.75" customHeight="1">
      <c r="B48" s="242"/>
      <c r="C48" s="164">
        <f t="shared" si="0"/>
        <v>26</v>
      </c>
      <c r="D48" s="89"/>
      <c r="E48" s="292" t="s">
        <v>62</v>
      </c>
      <c r="F48" s="90"/>
      <c r="G48" s="289"/>
      <c r="H48" s="91"/>
      <c r="I48" s="289"/>
      <c r="J48" s="143">
        <f>IF(SUM(I$15:I48)&lt;='Tax-Bands'!F$19,(I48*-'Tax-Bands'!E$19),((-'Tax-Bands'!F$19*'Tax-Bands'!E$19)-SUM(J$15:J47)))</f>
        <v>0</v>
      </c>
      <c r="K48" s="92"/>
      <c r="L48" s="289"/>
      <c r="M48" s="92"/>
      <c r="N48" s="289"/>
      <c r="O48" s="92"/>
      <c r="P48" s="289"/>
      <c r="Q48" s="30"/>
      <c r="R48" s="156">
        <f>IF((AND(SUM($G$23:$P48)&gt;0,SUM($G48:$P$74)&gt;0)),SUM($G$23:$P48)+SUM($G$15:$P$15),0)</f>
        <v>0</v>
      </c>
      <c r="S48" s="93"/>
      <c r="T48" s="93">
        <f t="shared" si="1"/>
        <v>0</v>
      </c>
      <c r="U48" s="93">
        <f>IF(E48&lt;&gt;"",ROUND(IF(E48="S",(T48*VLOOKUP(T48,'Tax-Bands'!$B$12:$F$19,4))-(VLOOKUP(T48,'Tax-Bands'!$B$12:$F$19,5)),IF(E48="M",(T48*VLOOKUP(T48,'Tax-Bands'!$H$12:$L$19,4))-(VLOOKUP(T48,'Tax-Bands'!$H$12:$L$19,5)),IF(E48="P",(T48*VLOOKUP(T48,'Tax-Bands'!$N$12:$R$19,4))-(VLOOKUP(T48,'Tax-Bands'!$N$12:$R$19,5)),"Tax Rate Error"))),0),"")</f>
        <v>0</v>
      </c>
      <c r="V48" s="93">
        <f t="shared" si="2"/>
        <v>0</v>
      </c>
      <c r="W48" s="93">
        <f>IF(V48&lt;&gt;"",IF(R48&gt;0,SUM($Y$22:$Y47)+$Y$15,0),"")</f>
        <v>0</v>
      </c>
      <c r="X48" s="93"/>
      <c r="Y48" s="288">
        <f t="shared" si="3"/>
        <v>0</v>
      </c>
      <c r="Z48" s="243"/>
    </row>
    <row r="49" spans="2:26" s="81" customFormat="1" ht="12.75" customHeight="1">
      <c r="B49" s="242"/>
      <c r="C49" s="164">
        <f t="shared" si="0"/>
        <v>27</v>
      </c>
      <c r="D49" s="89"/>
      <c r="E49" s="292" t="s">
        <v>62</v>
      </c>
      <c r="F49" s="90"/>
      <c r="G49" s="289"/>
      <c r="H49" s="91"/>
      <c r="I49" s="289"/>
      <c r="J49" s="143">
        <f>IF(SUM(I$15:I49)&lt;='Tax-Bands'!F$19,(I49*-'Tax-Bands'!E$19),((-'Tax-Bands'!F$19*'Tax-Bands'!E$19)-SUM(J$15:J48)))</f>
        <v>0</v>
      </c>
      <c r="K49" s="92"/>
      <c r="L49" s="289"/>
      <c r="M49" s="92"/>
      <c r="N49" s="289"/>
      <c r="O49" s="92"/>
      <c r="P49" s="289"/>
      <c r="Q49" s="30"/>
      <c r="R49" s="156">
        <f>IF((AND(SUM($G$23:$P49)&gt;0,SUM($G49:$P$74)&gt;0)),SUM($G$23:$P49)+SUM($G$15:$P$15),0)</f>
        <v>0</v>
      </c>
      <c r="S49" s="93"/>
      <c r="T49" s="93">
        <f t="shared" si="1"/>
        <v>0</v>
      </c>
      <c r="U49" s="93">
        <f>IF(E49&lt;&gt;"",ROUND(IF(E49="S",(T49*VLOOKUP(T49,'Tax-Bands'!$B$12:$F$19,4))-(VLOOKUP(T49,'Tax-Bands'!$B$12:$F$19,5)),IF(E49="M",(T49*VLOOKUP(T49,'Tax-Bands'!$H$12:$L$19,4))-(VLOOKUP(T49,'Tax-Bands'!$H$12:$L$19,5)),IF(E49="P",(T49*VLOOKUP(T49,'Tax-Bands'!$N$12:$R$19,4))-(VLOOKUP(T49,'Tax-Bands'!$N$12:$R$19,5)),"Tax Rate Error"))),0),"")</f>
        <v>0</v>
      </c>
      <c r="V49" s="93">
        <f t="shared" si="2"/>
        <v>0</v>
      </c>
      <c r="W49" s="93">
        <f>IF(V49&lt;&gt;"",IF(R49&gt;0,SUM($Y$22:$Y48)+$Y$15,0),"")</f>
        <v>0</v>
      </c>
      <c r="X49" s="93"/>
      <c r="Y49" s="288">
        <f t="shared" si="3"/>
        <v>0</v>
      </c>
      <c r="Z49" s="243"/>
    </row>
    <row r="50" spans="2:26" s="81" customFormat="1" ht="12.75" customHeight="1">
      <c r="B50" s="242"/>
      <c r="C50" s="164">
        <f t="shared" si="0"/>
        <v>28</v>
      </c>
      <c r="D50" s="89"/>
      <c r="E50" s="292" t="s">
        <v>62</v>
      </c>
      <c r="F50" s="90"/>
      <c r="G50" s="289"/>
      <c r="H50" s="91"/>
      <c r="I50" s="289"/>
      <c r="J50" s="143">
        <f>IF(SUM(I$15:I50)&lt;='Tax-Bands'!F$19,(I50*-'Tax-Bands'!E$19),((-'Tax-Bands'!F$19*'Tax-Bands'!E$19)-SUM(J$15:J49)))</f>
        <v>0</v>
      </c>
      <c r="K50" s="92"/>
      <c r="L50" s="289"/>
      <c r="M50" s="92"/>
      <c r="N50" s="289"/>
      <c r="O50" s="92"/>
      <c r="P50" s="289"/>
      <c r="Q50" s="30"/>
      <c r="R50" s="156">
        <f>IF((AND(SUM($G$23:$P50)&gt;0,SUM($G50:$P$74)&gt;0)),SUM($G$23:$P50)+SUM($G$15:$P$15),0)</f>
        <v>0</v>
      </c>
      <c r="S50" s="93"/>
      <c r="T50" s="93">
        <f t="shared" si="1"/>
        <v>0</v>
      </c>
      <c r="U50" s="93">
        <f>IF(E50&lt;&gt;"",ROUND(IF(E50="S",(T50*VLOOKUP(T50,'Tax-Bands'!$B$12:$F$19,4))-(VLOOKUP(T50,'Tax-Bands'!$B$12:$F$19,5)),IF(E50="M",(T50*VLOOKUP(T50,'Tax-Bands'!$H$12:$L$19,4))-(VLOOKUP(T50,'Tax-Bands'!$H$12:$L$19,5)),IF(E50="P",(T50*VLOOKUP(T50,'Tax-Bands'!$N$12:$R$19,4))-(VLOOKUP(T50,'Tax-Bands'!$N$12:$R$19,5)),"Tax Rate Error"))),0),"")</f>
        <v>0</v>
      </c>
      <c r="V50" s="93">
        <f t="shared" si="2"/>
        <v>0</v>
      </c>
      <c r="W50" s="93">
        <f>IF(V50&lt;&gt;"",IF(R50&gt;0,SUM($Y$22:$Y49)+$Y$15,0),"")</f>
        <v>0</v>
      </c>
      <c r="X50" s="93"/>
      <c r="Y50" s="288">
        <f t="shared" si="3"/>
        <v>0</v>
      </c>
      <c r="Z50" s="243"/>
    </row>
    <row r="51" spans="2:26" s="81" customFormat="1" ht="12.75" customHeight="1">
      <c r="B51" s="242"/>
      <c r="C51" s="164">
        <f t="shared" si="0"/>
        <v>29</v>
      </c>
      <c r="D51" s="89"/>
      <c r="E51" s="292" t="s">
        <v>62</v>
      </c>
      <c r="F51" s="90"/>
      <c r="G51" s="289"/>
      <c r="H51" s="91"/>
      <c r="I51" s="289"/>
      <c r="J51" s="143">
        <f>IF(SUM(I$15:I51)&lt;='Tax-Bands'!F$19,(I51*-'Tax-Bands'!E$19),((-'Tax-Bands'!F$19*'Tax-Bands'!E$19)-SUM(J$15:J50)))</f>
        <v>0</v>
      </c>
      <c r="K51" s="92"/>
      <c r="L51" s="289"/>
      <c r="M51" s="92"/>
      <c r="N51" s="289"/>
      <c r="O51" s="92"/>
      <c r="P51" s="289"/>
      <c r="Q51" s="30"/>
      <c r="R51" s="156">
        <f>IF((AND(SUM($G$23:$P51)&gt;0,SUM($G51:$P$74)&gt;0)),SUM($G$23:$P51)+SUM($G$15:$P$15),0)</f>
        <v>0</v>
      </c>
      <c r="S51" s="93"/>
      <c r="T51" s="93">
        <f t="shared" si="1"/>
        <v>0</v>
      </c>
      <c r="U51" s="93">
        <f>IF(E51&lt;&gt;"",ROUND(IF(E51="S",(T51*VLOOKUP(T51,'Tax-Bands'!$B$12:$F$19,4))-(VLOOKUP(T51,'Tax-Bands'!$B$12:$F$19,5)),IF(E51="M",(T51*VLOOKUP(T51,'Tax-Bands'!$H$12:$L$19,4))-(VLOOKUP(T51,'Tax-Bands'!$H$12:$L$19,5)),IF(E51="P",(T51*VLOOKUP(T51,'Tax-Bands'!$N$12:$R$19,4))-(VLOOKUP(T51,'Tax-Bands'!$N$12:$R$19,5)),"Tax Rate Error"))),0),"")</f>
        <v>0</v>
      </c>
      <c r="V51" s="93">
        <f t="shared" si="2"/>
        <v>0</v>
      </c>
      <c r="W51" s="93">
        <f>IF(V51&lt;&gt;"",IF(R51&gt;0,SUM($Y$22:$Y50)+$Y$15,0),"")</f>
        <v>0</v>
      </c>
      <c r="X51" s="93"/>
      <c r="Y51" s="288">
        <f t="shared" si="3"/>
        <v>0</v>
      </c>
      <c r="Z51" s="243"/>
    </row>
    <row r="52" spans="2:26" s="81" customFormat="1" ht="12.75" customHeight="1">
      <c r="B52" s="242"/>
      <c r="C52" s="164">
        <f t="shared" si="0"/>
        <v>30</v>
      </c>
      <c r="D52" s="89"/>
      <c r="E52" s="292" t="s">
        <v>62</v>
      </c>
      <c r="F52" s="90"/>
      <c r="G52" s="289"/>
      <c r="H52" s="91"/>
      <c r="I52" s="289"/>
      <c r="J52" s="143">
        <f>IF(SUM(I$15:I52)&lt;='Tax-Bands'!F$19,(I52*-'Tax-Bands'!E$19),((-'Tax-Bands'!F$19*'Tax-Bands'!E$19)-SUM(J$15:J51)))</f>
        <v>0</v>
      </c>
      <c r="K52" s="92"/>
      <c r="L52" s="289"/>
      <c r="M52" s="92"/>
      <c r="N52" s="289"/>
      <c r="O52" s="92"/>
      <c r="P52" s="289"/>
      <c r="Q52" s="30"/>
      <c r="R52" s="156">
        <f>IF((AND(SUM($G$23:$P52)&gt;0,SUM($G52:$P$74)&gt;0)),SUM($G$23:$P52)+SUM($G$15:$P$15),0)</f>
        <v>0</v>
      </c>
      <c r="S52" s="93"/>
      <c r="T52" s="93">
        <f t="shared" si="1"/>
        <v>0</v>
      </c>
      <c r="U52" s="93">
        <f>IF(E52&lt;&gt;"",ROUND(IF(E52="S",(T52*VLOOKUP(T52,'Tax-Bands'!$B$12:$F$19,4))-(VLOOKUP(T52,'Tax-Bands'!$B$12:$F$19,5)),IF(E52="M",(T52*VLOOKUP(T52,'Tax-Bands'!$H$12:$L$19,4))-(VLOOKUP(T52,'Tax-Bands'!$H$12:$L$19,5)),IF(E52="P",(T52*VLOOKUP(T52,'Tax-Bands'!$N$12:$R$19,4))-(VLOOKUP(T52,'Tax-Bands'!$N$12:$R$19,5)),"Tax Rate Error"))),0),"")</f>
        <v>0</v>
      </c>
      <c r="V52" s="93">
        <f t="shared" si="2"/>
        <v>0</v>
      </c>
      <c r="W52" s="93">
        <f>IF(V52&lt;&gt;"",IF(R52&gt;0,SUM($Y$22:$Y51)+$Y$15,0),"")</f>
        <v>0</v>
      </c>
      <c r="X52" s="93"/>
      <c r="Y52" s="288">
        <f t="shared" si="3"/>
        <v>0</v>
      </c>
      <c r="Z52" s="243"/>
    </row>
    <row r="53" spans="2:26" s="81" customFormat="1" ht="12.75" customHeight="1">
      <c r="B53" s="242"/>
      <c r="C53" s="164">
        <f t="shared" si="0"/>
        <v>31</v>
      </c>
      <c r="D53" s="89"/>
      <c r="E53" s="292" t="s">
        <v>62</v>
      </c>
      <c r="F53" s="90"/>
      <c r="G53" s="289"/>
      <c r="H53" s="91"/>
      <c r="I53" s="289"/>
      <c r="J53" s="143">
        <f>IF(SUM(I$15:I53)&lt;='Tax-Bands'!F$19,(I53*-'Tax-Bands'!E$19),((-'Tax-Bands'!F$19*'Tax-Bands'!E$19)-SUM(J$15:J52)))</f>
        <v>0</v>
      </c>
      <c r="K53" s="92"/>
      <c r="L53" s="289"/>
      <c r="M53" s="92"/>
      <c r="N53" s="289"/>
      <c r="O53" s="92"/>
      <c r="P53" s="289"/>
      <c r="Q53" s="30"/>
      <c r="R53" s="156">
        <f>IF((AND(SUM($G$23:$P53)&gt;0,SUM($G53:$P$74)&gt;0)),SUM($G$23:$P53)+SUM($G$15:$P$15),0)</f>
        <v>0</v>
      </c>
      <c r="S53" s="93"/>
      <c r="T53" s="93">
        <f t="shared" si="1"/>
        <v>0</v>
      </c>
      <c r="U53" s="93">
        <f>IF(E53&lt;&gt;"",ROUND(IF(E53="S",(T53*VLOOKUP(T53,'Tax-Bands'!$B$12:$F$19,4))-(VLOOKUP(T53,'Tax-Bands'!$B$12:$F$19,5)),IF(E53="M",(T53*VLOOKUP(T53,'Tax-Bands'!$H$12:$L$19,4))-(VLOOKUP(T53,'Tax-Bands'!$H$12:$L$19,5)),IF(E53="P",(T53*VLOOKUP(T53,'Tax-Bands'!$N$12:$R$19,4))-(VLOOKUP(T53,'Tax-Bands'!$N$12:$R$19,5)),"Tax Rate Error"))),0),"")</f>
        <v>0</v>
      </c>
      <c r="V53" s="93">
        <f t="shared" si="2"/>
        <v>0</v>
      </c>
      <c r="W53" s="93">
        <f>IF(V53&lt;&gt;"",IF(R53&gt;0,SUM($Y$22:$Y52)+$Y$15,0),"")</f>
        <v>0</v>
      </c>
      <c r="X53" s="93"/>
      <c r="Y53" s="288">
        <f t="shared" si="3"/>
        <v>0</v>
      </c>
      <c r="Z53" s="243"/>
    </row>
    <row r="54" spans="2:26" s="81" customFormat="1" ht="12.75" customHeight="1">
      <c r="B54" s="242"/>
      <c r="C54" s="164">
        <f t="shared" si="0"/>
        <v>32</v>
      </c>
      <c r="D54" s="89"/>
      <c r="E54" s="292" t="s">
        <v>62</v>
      </c>
      <c r="F54" s="90"/>
      <c r="G54" s="289"/>
      <c r="H54" s="91"/>
      <c r="I54" s="289"/>
      <c r="J54" s="143">
        <f>IF(SUM(I$15:I54)&lt;='Tax-Bands'!F$19,(I54*-'Tax-Bands'!E$19),((-'Tax-Bands'!F$19*'Tax-Bands'!E$19)-SUM(J$15:J53)))</f>
        <v>0</v>
      </c>
      <c r="K54" s="92"/>
      <c r="L54" s="289"/>
      <c r="M54" s="92"/>
      <c r="N54" s="289"/>
      <c r="O54" s="92"/>
      <c r="P54" s="289"/>
      <c r="Q54" s="30"/>
      <c r="R54" s="156">
        <f>IF((AND(SUM($G$23:$P54)&gt;0,SUM($G54:$P$74)&gt;0)),SUM($G$23:$P54)+SUM($G$15:$P$15),0)</f>
        <v>0</v>
      </c>
      <c r="S54" s="93"/>
      <c r="T54" s="93">
        <f t="shared" si="1"/>
        <v>0</v>
      </c>
      <c r="U54" s="93">
        <f>IF(E54&lt;&gt;"",ROUND(IF(E54="S",(T54*VLOOKUP(T54,'Tax-Bands'!$B$12:$F$19,4))-(VLOOKUP(T54,'Tax-Bands'!$B$12:$F$19,5)),IF(E54="M",(T54*VLOOKUP(T54,'Tax-Bands'!$H$12:$L$19,4))-(VLOOKUP(T54,'Tax-Bands'!$H$12:$L$19,5)),IF(E54="P",(T54*VLOOKUP(T54,'Tax-Bands'!$N$12:$R$19,4))-(VLOOKUP(T54,'Tax-Bands'!$N$12:$R$19,5)),"Tax Rate Error"))),0),"")</f>
        <v>0</v>
      </c>
      <c r="V54" s="93">
        <f t="shared" si="2"/>
        <v>0</v>
      </c>
      <c r="W54" s="93">
        <f>IF(V54&lt;&gt;"",IF(R54&gt;0,SUM($Y$22:$Y53)+$Y$15,0),"")</f>
        <v>0</v>
      </c>
      <c r="X54" s="93"/>
      <c r="Y54" s="288">
        <f t="shared" si="3"/>
        <v>0</v>
      </c>
      <c r="Z54" s="243"/>
    </row>
    <row r="55" spans="2:26" s="81" customFormat="1" ht="12.75" customHeight="1">
      <c r="B55" s="242"/>
      <c r="C55" s="164">
        <f t="shared" si="0"/>
        <v>33</v>
      </c>
      <c r="D55" s="89"/>
      <c r="E55" s="292" t="s">
        <v>62</v>
      </c>
      <c r="F55" s="90"/>
      <c r="G55" s="289"/>
      <c r="H55" s="91"/>
      <c r="I55" s="289"/>
      <c r="J55" s="143">
        <f>IF(SUM(I$15:I55)&lt;='Tax-Bands'!F$19,(I55*-'Tax-Bands'!E$19),((-'Tax-Bands'!F$19*'Tax-Bands'!E$19)-SUM(J$15:J54)))</f>
        <v>0</v>
      </c>
      <c r="K55" s="92"/>
      <c r="L55" s="289"/>
      <c r="M55" s="92"/>
      <c r="N55" s="289"/>
      <c r="O55" s="92"/>
      <c r="P55" s="289"/>
      <c r="Q55" s="30"/>
      <c r="R55" s="156">
        <f>IF((AND(SUM($G$23:$P55)&gt;0,SUM($G55:$P$74)&gt;0)),SUM($G$23:$P55)+SUM($G$15:$P$15),0)</f>
        <v>0</v>
      </c>
      <c r="S55" s="93"/>
      <c r="T55" s="93">
        <f t="shared" si="1"/>
        <v>0</v>
      </c>
      <c r="U55" s="93">
        <f>IF(E55&lt;&gt;"",ROUND(IF(E55="S",(T55*VLOOKUP(T55,'Tax-Bands'!$B$12:$F$19,4))-(VLOOKUP(T55,'Tax-Bands'!$B$12:$F$19,5)),IF(E55="M",(T55*VLOOKUP(T55,'Tax-Bands'!$H$12:$L$19,4))-(VLOOKUP(T55,'Tax-Bands'!$H$12:$L$19,5)),IF(E55="P",(T55*VLOOKUP(T55,'Tax-Bands'!$N$12:$R$19,4))-(VLOOKUP(T55,'Tax-Bands'!$N$12:$R$19,5)),"Tax Rate Error"))),0),"")</f>
        <v>0</v>
      </c>
      <c r="V55" s="93">
        <f t="shared" si="2"/>
        <v>0</v>
      </c>
      <c r="W55" s="93">
        <f>IF(V55&lt;&gt;"",IF(R55&gt;0,SUM($Y$22:$Y54)+$Y$15,0),"")</f>
        <v>0</v>
      </c>
      <c r="X55" s="93"/>
      <c r="Y55" s="288">
        <f t="shared" si="3"/>
        <v>0</v>
      </c>
      <c r="Z55" s="243"/>
    </row>
    <row r="56" spans="2:26" s="81" customFormat="1" ht="12.75" customHeight="1">
      <c r="B56" s="242"/>
      <c r="C56" s="164">
        <f t="shared" si="0"/>
        <v>34</v>
      </c>
      <c r="D56" s="89"/>
      <c r="E56" s="292" t="s">
        <v>62</v>
      </c>
      <c r="F56" s="90"/>
      <c r="G56" s="289"/>
      <c r="H56" s="91"/>
      <c r="I56" s="289"/>
      <c r="J56" s="143">
        <f>IF(SUM(I$15:I56)&lt;='Tax-Bands'!F$19,(I56*-'Tax-Bands'!E$19),((-'Tax-Bands'!F$19*'Tax-Bands'!E$19)-SUM(J$15:J55)))</f>
        <v>0</v>
      </c>
      <c r="K56" s="92"/>
      <c r="L56" s="289"/>
      <c r="M56" s="92"/>
      <c r="N56" s="289"/>
      <c r="O56" s="92"/>
      <c r="P56" s="289"/>
      <c r="Q56" s="30"/>
      <c r="R56" s="156">
        <f>IF((AND(SUM($G$23:$P56)&gt;0,SUM($G56:$P$74)&gt;0)),SUM($G$23:$P56)+SUM($G$15:$P$15),0)</f>
        <v>0</v>
      </c>
      <c r="S56" s="93"/>
      <c r="T56" s="93">
        <f t="shared" si="1"/>
        <v>0</v>
      </c>
      <c r="U56" s="93">
        <f>IF(E56&lt;&gt;"",ROUND(IF(E56="S",(T56*VLOOKUP(T56,'Tax-Bands'!$B$12:$F$19,4))-(VLOOKUP(T56,'Tax-Bands'!$B$12:$F$19,5)),IF(E56="M",(T56*VLOOKUP(T56,'Tax-Bands'!$H$12:$L$19,4))-(VLOOKUP(T56,'Tax-Bands'!$H$12:$L$19,5)),IF(E56="P",(T56*VLOOKUP(T56,'Tax-Bands'!$N$12:$R$19,4))-(VLOOKUP(T56,'Tax-Bands'!$N$12:$R$19,5)),"Tax Rate Error"))),0),"")</f>
        <v>0</v>
      </c>
      <c r="V56" s="93">
        <f t="shared" si="2"/>
        <v>0</v>
      </c>
      <c r="W56" s="93">
        <f>IF(V56&lt;&gt;"",IF(R56&gt;0,SUM($Y$22:$Y55)+$Y$15,0),"")</f>
        <v>0</v>
      </c>
      <c r="X56" s="93"/>
      <c r="Y56" s="288">
        <f t="shared" si="3"/>
        <v>0</v>
      </c>
      <c r="Z56" s="243"/>
    </row>
    <row r="57" spans="2:26" s="81" customFormat="1" ht="12.75" customHeight="1">
      <c r="B57" s="242"/>
      <c r="C57" s="164">
        <f t="shared" si="0"/>
        <v>35</v>
      </c>
      <c r="D57" s="89"/>
      <c r="E57" s="292" t="s">
        <v>62</v>
      </c>
      <c r="F57" s="90"/>
      <c r="G57" s="289"/>
      <c r="H57" s="91"/>
      <c r="I57" s="289"/>
      <c r="J57" s="143">
        <f>IF(SUM(I$15:I57)&lt;='Tax-Bands'!F$19,(I57*-'Tax-Bands'!E$19),((-'Tax-Bands'!F$19*'Tax-Bands'!E$19)-SUM(J$15:J56)))</f>
        <v>0</v>
      </c>
      <c r="K57" s="92"/>
      <c r="L57" s="289"/>
      <c r="M57" s="92"/>
      <c r="N57" s="289"/>
      <c r="O57" s="92"/>
      <c r="P57" s="289"/>
      <c r="Q57" s="30"/>
      <c r="R57" s="156">
        <f>IF((AND(SUM($G$23:$P57)&gt;0,SUM($G57:$P$74)&gt;0)),SUM($G$23:$P57)+SUM($G$15:$P$15),0)</f>
        <v>0</v>
      </c>
      <c r="S57" s="93"/>
      <c r="T57" s="93">
        <f t="shared" si="1"/>
        <v>0</v>
      </c>
      <c r="U57" s="93">
        <f>IF(E57&lt;&gt;"",ROUND(IF(E57="S",(T57*VLOOKUP(T57,'Tax-Bands'!$B$12:$F$19,4))-(VLOOKUP(T57,'Tax-Bands'!$B$12:$F$19,5)),IF(E57="M",(T57*VLOOKUP(T57,'Tax-Bands'!$H$12:$L$19,4))-(VLOOKUP(T57,'Tax-Bands'!$H$12:$L$19,5)),IF(E57="P",(T57*VLOOKUP(T57,'Tax-Bands'!$N$12:$R$19,4))-(VLOOKUP(T57,'Tax-Bands'!$N$12:$R$19,5)),"Tax Rate Error"))),0),"")</f>
        <v>0</v>
      </c>
      <c r="V57" s="93">
        <f t="shared" si="2"/>
        <v>0</v>
      </c>
      <c r="W57" s="93">
        <f>IF(V57&lt;&gt;"",IF(R57&gt;0,SUM($Y$22:$Y56)+$Y$15,0),"")</f>
        <v>0</v>
      </c>
      <c r="X57" s="93"/>
      <c r="Y57" s="288">
        <f t="shared" si="3"/>
        <v>0</v>
      </c>
      <c r="Z57" s="243"/>
    </row>
    <row r="58" spans="2:26" s="81" customFormat="1" ht="12.75" customHeight="1">
      <c r="B58" s="242"/>
      <c r="C58" s="164">
        <f t="shared" si="0"/>
        <v>36</v>
      </c>
      <c r="D58" s="89"/>
      <c r="E58" s="292" t="s">
        <v>62</v>
      </c>
      <c r="F58" s="90"/>
      <c r="G58" s="289"/>
      <c r="H58" s="91"/>
      <c r="I58" s="289"/>
      <c r="J58" s="143">
        <f>IF(SUM(I$15:I58)&lt;='Tax-Bands'!F$19,(I58*-'Tax-Bands'!E$19),((-'Tax-Bands'!F$19*'Tax-Bands'!E$19)-SUM(J$15:J57)))</f>
        <v>0</v>
      </c>
      <c r="K58" s="92"/>
      <c r="L58" s="289"/>
      <c r="M58" s="92"/>
      <c r="N58" s="289"/>
      <c r="O58" s="92"/>
      <c r="P58" s="289"/>
      <c r="Q58" s="30"/>
      <c r="R58" s="156">
        <f>IF((AND(SUM($G$23:$P58)&gt;0,SUM($G58:$P$74)&gt;0)),SUM($G$23:$P58)+SUM($G$15:$P$15),0)</f>
        <v>0</v>
      </c>
      <c r="S58" s="93"/>
      <c r="T58" s="93">
        <f t="shared" si="1"/>
        <v>0</v>
      </c>
      <c r="U58" s="93">
        <f>IF(E58&lt;&gt;"",ROUND(IF(E58="S",(T58*VLOOKUP(T58,'Tax-Bands'!$B$12:$F$19,4))-(VLOOKUP(T58,'Tax-Bands'!$B$12:$F$19,5)),IF(E58="M",(T58*VLOOKUP(T58,'Tax-Bands'!$H$12:$L$19,4))-(VLOOKUP(T58,'Tax-Bands'!$H$12:$L$19,5)),IF(E58="P",(T58*VLOOKUP(T58,'Tax-Bands'!$N$12:$R$19,4))-(VLOOKUP(T58,'Tax-Bands'!$N$12:$R$19,5)),"Tax Rate Error"))),0),"")</f>
        <v>0</v>
      </c>
      <c r="V58" s="93">
        <f t="shared" si="2"/>
        <v>0</v>
      </c>
      <c r="W58" s="93">
        <f>IF(V58&lt;&gt;"",IF(R58&gt;0,SUM($Y$22:$Y57)+$Y$15,0),"")</f>
        <v>0</v>
      </c>
      <c r="X58" s="93"/>
      <c r="Y58" s="288">
        <f t="shared" si="3"/>
        <v>0</v>
      </c>
      <c r="Z58" s="243"/>
    </row>
    <row r="59" spans="2:26" s="81" customFormat="1" ht="12.75" customHeight="1">
      <c r="B59" s="242"/>
      <c r="C59" s="164">
        <f t="shared" si="0"/>
        <v>37</v>
      </c>
      <c r="D59" s="89"/>
      <c r="E59" s="292" t="s">
        <v>62</v>
      </c>
      <c r="F59" s="90"/>
      <c r="G59" s="289"/>
      <c r="H59" s="91"/>
      <c r="I59" s="289"/>
      <c r="J59" s="143">
        <f>IF(SUM(I$15:I59)&lt;='Tax-Bands'!F$19,(I59*-'Tax-Bands'!E$19),((-'Tax-Bands'!F$19*'Tax-Bands'!E$19)-SUM(J$15:J58)))</f>
        <v>0</v>
      </c>
      <c r="K59" s="92"/>
      <c r="L59" s="289"/>
      <c r="M59" s="92"/>
      <c r="N59" s="289"/>
      <c r="O59" s="92"/>
      <c r="P59" s="289"/>
      <c r="Q59" s="30"/>
      <c r="R59" s="156">
        <f>IF((AND(SUM($G$23:$P59)&gt;0,SUM($G59:$P$74)&gt;0)),SUM($G$23:$P59)+SUM($G$15:$P$15),0)</f>
        <v>0</v>
      </c>
      <c r="S59" s="93"/>
      <c r="T59" s="93">
        <f t="shared" si="1"/>
        <v>0</v>
      </c>
      <c r="U59" s="93">
        <f>IF(E59&lt;&gt;"",ROUND(IF(E59="S",(T59*VLOOKUP(T59,'Tax-Bands'!$B$12:$F$19,4))-(VLOOKUP(T59,'Tax-Bands'!$B$12:$F$19,5)),IF(E59="M",(T59*VLOOKUP(T59,'Tax-Bands'!$H$12:$L$19,4))-(VLOOKUP(T59,'Tax-Bands'!$H$12:$L$19,5)),IF(E59="P",(T59*VLOOKUP(T59,'Tax-Bands'!$N$12:$R$19,4))-(VLOOKUP(T59,'Tax-Bands'!$N$12:$R$19,5)),"Tax Rate Error"))),0),"")</f>
        <v>0</v>
      </c>
      <c r="V59" s="93">
        <f t="shared" si="2"/>
        <v>0</v>
      </c>
      <c r="W59" s="93">
        <f>IF(V59&lt;&gt;"",IF(R59&gt;0,SUM($Y$22:$Y58)+$Y$15,0),"")</f>
        <v>0</v>
      </c>
      <c r="X59" s="93"/>
      <c r="Y59" s="288">
        <f t="shared" si="3"/>
        <v>0</v>
      </c>
      <c r="Z59" s="243"/>
    </row>
    <row r="60" spans="2:26" s="81" customFormat="1" ht="12.75" customHeight="1">
      <c r="B60" s="242"/>
      <c r="C60" s="164">
        <f t="shared" si="0"/>
        <v>38</v>
      </c>
      <c r="D60" s="89"/>
      <c r="E60" s="292" t="s">
        <v>62</v>
      </c>
      <c r="F60" s="90"/>
      <c r="G60" s="289"/>
      <c r="H60" s="91"/>
      <c r="I60" s="289"/>
      <c r="J60" s="143">
        <f>IF(SUM(I$15:I60)&lt;='Tax-Bands'!F$19,(I60*-'Tax-Bands'!E$19),((-'Tax-Bands'!F$19*'Tax-Bands'!E$19)-SUM(J$15:J59)))</f>
        <v>0</v>
      </c>
      <c r="K60" s="92"/>
      <c r="L60" s="289"/>
      <c r="M60" s="92"/>
      <c r="N60" s="289"/>
      <c r="O60" s="92"/>
      <c r="P60" s="289"/>
      <c r="Q60" s="30"/>
      <c r="R60" s="156">
        <f>IF((AND(SUM($G$23:$P60)&gt;0,SUM($G60:$P$74)&gt;0)),SUM($G$23:$P60)+SUM($G$15:$P$15),0)</f>
        <v>0</v>
      </c>
      <c r="S60" s="93"/>
      <c r="T60" s="93">
        <f t="shared" si="1"/>
        <v>0</v>
      </c>
      <c r="U60" s="93">
        <f>IF(E60&lt;&gt;"",ROUND(IF(E60="S",(T60*VLOOKUP(T60,'Tax-Bands'!$B$12:$F$19,4))-(VLOOKUP(T60,'Tax-Bands'!$B$12:$F$19,5)),IF(E60="M",(T60*VLOOKUP(T60,'Tax-Bands'!$H$12:$L$19,4))-(VLOOKUP(T60,'Tax-Bands'!$H$12:$L$19,5)),IF(E60="P",(T60*VLOOKUP(T60,'Tax-Bands'!$N$12:$R$19,4))-(VLOOKUP(T60,'Tax-Bands'!$N$12:$R$19,5)),"Tax Rate Error"))),0),"")</f>
        <v>0</v>
      </c>
      <c r="V60" s="93">
        <f t="shared" si="2"/>
        <v>0</v>
      </c>
      <c r="W60" s="93">
        <f>IF(V60&lt;&gt;"",IF(R60&gt;0,SUM($Y$22:$Y59)+$Y$15,0),"")</f>
        <v>0</v>
      </c>
      <c r="X60" s="93"/>
      <c r="Y60" s="288">
        <f t="shared" si="3"/>
        <v>0</v>
      </c>
      <c r="Z60" s="243"/>
    </row>
    <row r="61" spans="2:26" s="81" customFormat="1" ht="12.75" customHeight="1">
      <c r="B61" s="242"/>
      <c r="C61" s="164">
        <f t="shared" si="0"/>
        <v>39</v>
      </c>
      <c r="D61" s="89"/>
      <c r="E61" s="292" t="s">
        <v>62</v>
      </c>
      <c r="F61" s="90"/>
      <c r="G61" s="289"/>
      <c r="H61" s="91"/>
      <c r="I61" s="289"/>
      <c r="J61" s="143">
        <f>IF(SUM(I$15:I61)&lt;='Tax-Bands'!F$19,(I61*-'Tax-Bands'!E$19),((-'Tax-Bands'!F$19*'Tax-Bands'!E$19)-SUM(J$15:J60)))</f>
        <v>0</v>
      </c>
      <c r="K61" s="92"/>
      <c r="L61" s="289"/>
      <c r="M61" s="92"/>
      <c r="N61" s="289"/>
      <c r="O61" s="92"/>
      <c r="P61" s="289"/>
      <c r="Q61" s="30"/>
      <c r="R61" s="156">
        <f>IF((AND(SUM($G$23:$P61)&gt;0,SUM($G61:$P$74)&gt;0)),SUM($G$23:$P61)+SUM($G$15:$P$15),0)</f>
        <v>0</v>
      </c>
      <c r="S61" s="93"/>
      <c r="T61" s="93">
        <f t="shared" si="1"/>
        <v>0</v>
      </c>
      <c r="U61" s="93">
        <f>IF(E61&lt;&gt;"",ROUND(IF(E61="S",(T61*VLOOKUP(T61,'Tax-Bands'!$B$12:$F$19,4))-(VLOOKUP(T61,'Tax-Bands'!$B$12:$F$19,5)),IF(E61="M",(T61*VLOOKUP(T61,'Tax-Bands'!$H$12:$L$19,4))-(VLOOKUP(T61,'Tax-Bands'!$H$12:$L$19,5)),IF(E61="P",(T61*VLOOKUP(T61,'Tax-Bands'!$N$12:$R$19,4))-(VLOOKUP(T61,'Tax-Bands'!$N$12:$R$19,5)),"Tax Rate Error"))),0),"")</f>
        <v>0</v>
      </c>
      <c r="V61" s="93">
        <f t="shared" si="2"/>
        <v>0</v>
      </c>
      <c r="W61" s="93">
        <f>IF(V61&lt;&gt;"",IF(R61&gt;0,SUM($Y$22:$Y60)+$Y$15,0),"")</f>
        <v>0</v>
      </c>
      <c r="X61" s="93"/>
      <c r="Y61" s="288">
        <f t="shared" si="3"/>
        <v>0</v>
      </c>
      <c r="Z61" s="243"/>
    </row>
    <row r="62" spans="2:26" s="81" customFormat="1" ht="12.75" customHeight="1">
      <c r="B62" s="242"/>
      <c r="C62" s="164">
        <f t="shared" si="0"/>
        <v>40</v>
      </c>
      <c r="D62" s="89"/>
      <c r="E62" s="292" t="s">
        <v>62</v>
      </c>
      <c r="F62" s="90"/>
      <c r="G62" s="289"/>
      <c r="H62" s="91"/>
      <c r="I62" s="289"/>
      <c r="J62" s="143">
        <f>IF(SUM(I$15:I62)&lt;='Tax-Bands'!F$19,(I62*-'Tax-Bands'!E$19),((-'Tax-Bands'!F$19*'Tax-Bands'!E$19)-SUM(J$15:J61)))</f>
        <v>0</v>
      </c>
      <c r="K62" s="92"/>
      <c r="L62" s="289"/>
      <c r="M62" s="92"/>
      <c r="N62" s="289"/>
      <c r="O62" s="92"/>
      <c r="P62" s="289"/>
      <c r="Q62" s="30"/>
      <c r="R62" s="156">
        <f>IF((AND(SUM($G$23:$P62)&gt;0,SUM($G62:$P$74)&gt;0)),SUM($G$23:$P62)+SUM($G$15:$P$15),0)</f>
        <v>0</v>
      </c>
      <c r="S62" s="93"/>
      <c r="T62" s="93">
        <f t="shared" si="1"/>
        <v>0</v>
      </c>
      <c r="U62" s="93">
        <f>IF(E62&lt;&gt;"",ROUND(IF(E62="S",(T62*VLOOKUP(T62,'Tax-Bands'!$B$12:$F$19,4))-(VLOOKUP(T62,'Tax-Bands'!$B$12:$F$19,5)),IF(E62="M",(T62*VLOOKUP(T62,'Tax-Bands'!$H$12:$L$19,4))-(VLOOKUP(T62,'Tax-Bands'!$H$12:$L$19,5)),IF(E62="P",(T62*VLOOKUP(T62,'Tax-Bands'!$N$12:$R$19,4))-(VLOOKUP(T62,'Tax-Bands'!$N$12:$R$19,5)),"Tax Rate Error"))),0),"")</f>
        <v>0</v>
      </c>
      <c r="V62" s="93">
        <f t="shared" si="2"/>
        <v>0</v>
      </c>
      <c r="W62" s="93">
        <f>IF(V62&lt;&gt;"",IF(R62&gt;0,SUM($Y$22:$Y61)+$Y$15,0),"")</f>
        <v>0</v>
      </c>
      <c r="X62" s="93"/>
      <c r="Y62" s="288">
        <f t="shared" si="3"/>
        <v>0</v>
      </c>
      <c r="Z62" s="243"/>
    </row>
    <row r="63" spans="2:26" s="81" customFormat="1" ht="12.75" customHeight="1">
      <c r="B63" s="242"/>
      <c r="C63" s="164">
        <f t="shared" si="0"/>
        <v>41</v>
      </c>
      <c r="D63" s="89"/>
      <c r="E63" s="292" t="s">
        <v>62</v>
      </c>
      <c r="F63" s="90"/>
      <c r="G63" s="289"/>
      <c r="H63" s="91"/>
      <c r="I63" s="289"/>
      <c r="J63" s="143">
        <f>IF(SUM(I$15:I63)&lt;='Tax-Bands'!F$19,(I63*-'Tax-Bands'!E$19),((-'Tax-Bands'!F$19*'Tax-Bands'!E$19)-SUM(J$15:J62)))</f>
        <v>0</v>
      </c>
      <c r="K63" s="92"/>
      <c r="L63" s="289"/>
      <c r="M63" s="92"/>
      <c r="N63" s="289"/>
      <c r="O63" s="92"/>
      <c r="P63" s="289"/>
      <c r="Q63" s="30"/>
      <c r="R63" s="156">
        <f>IF((AND(SUM($G$23:$P63)&gt;0,SUM($G63:$P$74)&gt;0)),SUM($G$23:$P63)+SUM($G$15:$P$15),0)</f>
        <v>0</v>
      </c>
      <c r="S63" s="93"/>
      <c r="T63" s="93">
        <f t="shared" si="1"/>
        <v>0</v>
      </c>
      <c r="U63" s="93">
        <f>IF(E63&lt;&gt;"",ROUND(IF(E63="S",(T63*VLOOKUP(T63,'Tax-Bands'!$B$12:$F$19,4))-(VLOOKUP(T63,'Tax-Bands'!$B$12:$F$19,5)),IF(E63="M",(T63*VLOOKUP(T63,'Tax-Bands'!$H$12:$L$19,4))-(VLOOKUP(T63,'Tax-Bands'!$H$12:$L$19,5)),IF(E63="P",(T63*VLOOKUP(T63,'Tax-Bands'!$N$12:$R$19,4))-(VLOOKUP(T63,'Tax-Bands'!$N$12:$R$19,5)),"Tax Rate Error"))),0),"")</f>
        <v>0</v>
      </c>
      <c r="V63" s="93">
        <f t="shared" si="2"/>
        <v>0</v>
      </c>
      <c r="W63" s="93">
        <f>IF(V63&lt;&gt;"",IF(R63&gt;0,SUM($Y$22:$Y62)+$Y$15,0),"")</f>
        <v>0</v>
      </c>
      <c r="X63" s="93"/>
      <c r="Y63" s="288">
        <f t="shared" si="3"/>
        <v>0</v>
      </c>
      <c r="Z63" s="243"/>
    </row>
    <row r="64" spans="2:26" s="81" customFormat="1" ht="12.75" customHeight="1">
      <c r="B64" s="242"/>
      <c r="C64" s="164">
        <f t="shared" si="0"/>
        <v>42</v>
      </c>
      <c r="D64" s="89"/>
      <c r="E64" s="292" t="s">
        <v>62</v>
      </c>
      <c r="F64" s="90"/>
      <c r="G64" s="289"/>
      <c r="H64" s="91"/>
      <c r="I64" s="289"/>
      <c r="J64" s="143">
        <f>IF(SUM(I$15:I64)&lt;='Tax-Bands'!F$19,(I64*-'Tax-Bands'!E$19),((-'Tax-Bands'!F$19*'Tax-Bands'!E$19)-SUM(J$15:J63)))</f>
        <v>0</v>
      </c>
      <c r="K64" s="92"/>
      <c r="L64" s="289"/>
      <c r="M64" s="92"/>
      <c r="N64" s="289"/>
      <c r="O64" s="92"/>
      <c r="P64" s="289"/>
      <c r="Q64" s="30"/>
      <c r="R64" s="156">
        <f>IF((AND(SUM($G$23:$P64)&gt;0,SUM($G64:$P$74)&gt;0)),SUM($G$23:$P64)+SUM($G$15:$P$15),0)</f>
        <v>0</v>
      </c>
      <c r="S64" s="93"/>
      <c r="T64" s="93">
        <f t="shared" si="1"/>
        <v>0</v>
      </c>
      <c r="U64" s="93">
        <f>IF(E64&lt;&gt;"",ROUND(IF(E64="S",(T64*VLOOKUP(T64,'Tax-Bands'!$B$12:$F$19,4))-(VLOOKUP(T64,'Tax-Bands'!$B$12:$F$19,5)),IF(E64="M",(T64*VLOOKUP(T64,'Tax-Bands'!$H$12:$L$19,4))-(VLOOKUP(T64,'Tax-Bands'!$H$12:$L$19,5)),IF(E64="P",(T64*VLOOKUP(T64,'Tax-Bands'!$N$12:$R$19,4))-(VLOOKUP(T64,'Tax-Bands'!$N$12:$R$19,5)),"Tax Rate Error"))),0),"")</f>
        <v>0</v>
      </c>
      <c r="V64" s="93">
        <f t="shared" si="2"/>
        <v>0</v>
      </c>
      <c r="W64" s="93">
        <f>IF(V64&lt;&gt;"",IF(R64&gt;0,SUM($Y$22:$Y63)+$Y$15,0),"")</f>
        <v>0</v>
      </c>
      <c r="X64" s="93"/>
      <c r="Y64" s="288">
        <f t="shared" si="3"/>
        <v>0</v>
      </c>
      <c r="Z64" s="243"/>
    </row>
    <row r="65" spans="2:26" s="81" customFormat="1" ht="12.75" customHeight="1">
      <c r="B65" s="242"/>
      <c r="C65" s="164">
        <f t="shared" si="0"/>
        <v>43</v>
      </c>
      <c r="D65" s="89"/>
      <c r="E65" s="292" t="s">
        <v>62</v>
      </c>
      <c r="F65" s="90"/>
      <c r="G65" s="289"/>
      <c r="H65" s="91"/>
      <c r="I65" s="289"/>
      <c r="J65" s="143">
        <f>IF(SUM(I$15:I65)&lt;='Tax-Bands'!F$19,(I65*-'Tax-Bands'!E$19),((-'Tax-Bands'!F$19*'Tax-Bands'!E$19)-SUM(J$15:J64)))</f>
        <v>0</v>
      </c>
      <c r="K65" s="92"/>
      <c r="L65" s="289"/>
      <c r="M65" s="92"/>
      <c r="N65" s="289"/>
      <c r="O65" s="92"/>
      <c r="P65" s="289"/>
      <c r="Q65" s="30"/>
      <c r="R65" s="156">
        <f>IF((AND(SUM($G$23:$P65)&gt;0,SUM($G65:$P$74)&gt;0)),SUM($G$23:$P65)+SUM($G$15:$P$15),0)</f>
        <v>0</v>
      </c>
      <c r="S65" s="93"/>
      <c r="T65" s="93">
        <f t="shared" si="1"/>
        <v>0</v>
      </c>
      <c r="U65" s="93">
        <f>IF(E65&lt;&gt;"",ROUND(IF(E65="S",(T65*VLOOKUP(T65,'Tax-Bands'!$B$12:$F$19,4))-(VLOOKUP(T65,'Tax-Bands'!$B$12:$F$19,5)),IF(E65="M",(T65*VLOOKUP(T65,'Tax-Bands'!$H$12:$L$19,4))-(VLOOKUP(T65,'Tax-Bands'!$H$12:$L$19,5)),IF(E65="P",(T65*VLOOKUP(T65,'Tax-Bands'!$N$12:$R$19,4))-(VLOOKUP(T65,'Tax-Bands'!$N$12:$R$19,5)),"Tax Rate Error"))),0),"")</f>
        <v>0</v>
      </c>
      <c r="V65" s="93">
        <f t="shared" si="2"/>
        <v>0</v>
      </c>
      <c r="W65" s="93">
        <f>IF(V65&lt;&gt;"",IF(R65&gt;0,SUM($Y$22:$Y64)+$Y$15,0),"")</f>
        <v>0</v>
      </c>
      <c r="X65" s="93"/>
      <c r="Y65" s="288">
        <f t="shared" si="3"/>
        <v>0</v>
      </c>
      <c r="Z65" s="243"/>
    </row>
    <row r="66" spans="2:26" s="81" customFormat="1" ht="12.75" customHeight="1">
      <c r="B66" s="242"/>
      <c r="C66" s="164">
        <f t="shared" si="0"/>
        <v>44</v>
      </c>
      <c r="D66" s="89"/>
      <c r="E66" s="292" t="s">
        <v>62</v>
      </c>
      <c r="F66" s="90"/>
      <c r="G66" s="289"/>
      <c r="H66" s="91"/>
      <c r="I66" s="289"/>
      <c r="J66" s="143">
        <f>IF(SUM(I$15:I66)&lt;='Tax-Bands'!F$19,(I66*-'Tax-Bands'!E$19),((-'Tax-Bands'!F$19*'Tax-Bands'!E$19)-SUM(J$15:J65)))</f>
        <v>0</v>
      </c>
      <c r="K66" s="92"/>
      <c r="L66" s="289"/>
      <c r="M66" s="92"/>
      <c r="N66" s="289"/>
      <c r="O66" s="92"/>
      <c r="P66" s="289"/>
      <c r="Q66" s="30"/>
      <c r="R66" s="156">
        <f>IF((AND(SUM($G$23:$P66)&gt;0,SUM($G66:$P$74)&gt;0)),SUM($G$23:$P66)+SUM($G$15:$P$15),0)</f>
        <v>0</v>
      </c>
      <c r="S66" s="93"/>
      <c r="T66" s="93">
        <f t="shared" si="1"/>
        <v>0</v>
      </c>
      <c r="U66" s="93">
        <f>IF(E66&lt;&gt;"",ROUND(IF(E66="S",(T66*VLOOKUP(T66,'Tax-Bands'!$B$12:$F$19,4))-(VLOOKUP(T66,'Tax-Bands'!$B$12:$F$19,5)),IF(E66="M",(T66*VLOOKUP(T66,'Tax-Bands'!$H$12:$L$19,4))-(VLOOKUP(T66,'Tax-Bands'!$H$12:$L$19,5)),IF(E66="P",(T66*VLOOKUP(T66,'Tax-Bands'!$N$12:$R$19,4))-(VLOOKUP(T66,'Tax-Bands'!$N$12:$R$19,5)),"Tax Rate Error"))),0),"")</f>
        <v>0</v>
      </c>
      <c r="V66" s="93">
        <f t="shared" si="2"/>
        <v>0</v>
      </c>
      <c r="W66" s="93">
        <f>IF(V66&lt;&gt;"",IF(R66&gt;0,SUM($Y$22:$Y65)+$Y$15,0),"")</f>
        <v>0</v>
      </c>
      <c r="X66" s="93"/>
      <c r="Y66" s="288">
        <f t="shared" si="3"/>
        <v>0</v>
      </c>
      <c r="Z66" s="243"/>
    </row>
    <row r="67" spans="2:26" s="81" customFormat="1" ht="12.75" customHeight="1">
      <c r="B67" s="242"/>
      <c r="C67" s="164">
        <f t="shared" si="0"/>
        <v>45</v>
      </c>
      <c r="D67" s="89"/>
      <c r="E67" s="292" t="s">
        <v>62</v>
      </c>
      <c r="F67" s="90"/>
      <c r="G67" s="289"/>
      <c r="H67" s="91"/>
      <c r="I67" s="289"/>
      <c r="J67" s="143">
        <f>IF(SUM(I$15:I67)&lt;='Tax-Bands'!F$19,(I67*-'Tax-Bands'!E$19),((-'Tax-Bands'!F$19*'Tax-Bands'!E$19)-SUM(J$15:J66)))</f>
        <v>0</v>
      </c>
      <c r="K67" s="92"/>
      <c r="L67" s="289"/>
      <c r="M67" s="92"/>
      <c r="N67" s="289"/>
      <c r="O67" s="92"/>
      <c r="P67" s="289"/>
      <c r="Q67" s="30"/>
      <c r="R67" s="156">
        <f>IF((AND(SUM($G$23:$P67)&gt;0,SUM($G67:$P$74)&gt;0)),SUM($G$23:$P67)+SUM($G$15:$P$15),0)</f>
        <v>0</v>
      </c>
      <c r="S67" s="93"/>
      <c r="T67" s="93">
        <f t="shared" si="1"/>
        <v>0</v>
      </c>
      <c r="U67" s="93">
        <f>IF(E67&lt;&gt;"",ROUND(IF(E67="S",(T67*VLOOKUP(T67,'Tax-Bands'!$B$12:$F$19,4))-(VLOOKUP(T67,'Tax-Bands'!$B$12:$F$19,5)),IF(E67="M",(T67*VLOOKUP(T67,'Tax-Bands'!$H$12:$L$19,4))-(VLOOKUP(T67,'Tax-Bands'!$H$12:$L$19,5)),IF(E67="P",(T67*VLOOKUP(T67,'Tax-Bands'!$N$12:$R$19,4))-(VLOOKUP(T67,'Tax-Bands'!$N$12:$R$19,5)),"Tax Rate Error"))),0),"")</f>
        <v>0</v>
      </c>
      <c r="V67" s="93">
        <f t="shared" si="2"/>
        <v>0</v>
      </c>
      <c r="W67" s="93">
        <f>IF(V67&lt;&gt;"",IF(R67&gt;0,SUM($Y$22:$Y66)+$Y$15,0),"")</f>
        <v>0</v>
      </c>
      <c r="X67" s="93"/>
      <c r="Y67" s="288">
        <f t="shared" si="3"/>
        <v>0</v>
      </c>
      <c r="Z67" s="243"/>
    </row>
    <row r="68" spans="2:26" s="81" customFormat="1" ht="12.75" customHeight="1">
      <c r="B68" s="242"/>
      <c r="C68" s="164">
        <f t="shared" si="0"/>
        <v>46</v>
      </c>
      <c r="D68" s="89"/>
      <c r="E68" s="292" t="s">
        <v>62</v>
      </c>
      <c r="F68" s="90"/>
      <c r="G68" s="289"/>
      <c r="H68" s="91"/>
      <c r="I68" s="289"/>
      <c r="J68" s="143">
        <f>IF(SUM(I$15:I68)&lt;='Tax-Bands'!F$19,(I68*-'Tax-Bands'!E$19),((-'Tax-Bands'!F$19*'Tax-Bands'!E$19)-SUM(J$15:J67)))</f>
        <v>0</v>
      </c>
      <c r="K68" s="92"/>
      <c r="L68" s="289"/>
      <c r="M68" s="92"/>
      <c r="N68" s="289"/>
      <c r="O68" s="92"/>
      <c r="P68" s="289"/>
      <c r="Q68" s="30"/>
      <c r="R68" s="156">
        <f>IF((AND(SUM($G$23:$P68)&gt;0,SUM($G68:$P$74)&gt;0)),SUM($G$23:$P68)+SUM($G$15:$P$15),0)</f>
        <v>0</v>
      </c>
      <c r="S68" s="93"/>
      <c r="T68" s="93">
        <f t="shared" si="1"/>
        <v>0</v>
      </c>
      <c r="U68" s="93">
        <f>IF(E68&lt;&gt;"",ROUND(IF(E68="S",(T68*VLOOKUP(T68,'Tax-Bands'!$B$12:$F$19,4))-(VLOOKUP(T68,'Tax-Bands'!$B$12:$F$19,5)),IF(E68="M",(T68*VLOOKUP(T68,'Tax-Bands'!$H$12:$L$19,4))-(VLOOKUP(T68,'Tax-Bands'!$H$12:$L$19,5)),IF(E68="P",(T68*VLOOKUP(T68,'Tax-Bands'!$N$12:$R$19,4))-(VLOOKUP(T68,'Tax-Bands'!$N$12:$R$19,5)),"Tax Rate Error"))),0),"")</f>
        <v>0</v>
      </c>
      <c r="V68" s="93">
        <f t="shared" si="2"/>
        <v>0</v>
      </c>
      <c r="W68" s="93">
        <f>IF(V68&lt;&gt;"",IF(R68&gt;0,SUM($Y$22:$Y67)+$Y$15,0),"")</f>
        <v>0</v>
      </c>
      <c r="X68" s="93"/>
      <c r="Y68" s="288">
        <f t="shared" si="3"/>
        <v>0</v>
      </c>
      <c r="Z68" s="243"/>
    </row>
    <row r="69" spans="2:26" s="81" customFormat="1" ht="12.75" customHeight="1">
      <c r="B69" s="242"/>
      <c r="C69" s="164">
        <f t="shared" si="0"/>
        <v>47</v>
      </c>
      <c r="D69" s="89"/>
      <c r="E69" s="292" t="s">
        <v>62</v>
      </c>
      <c r="F69" s="90"/>
      <c r="G69" s="289"/>
      <c r="H69" s="91"/>
      <c r="I69" s="289"/>
      <c r="J69" s="143">
        <f>IF(SUM(I$15:I69)&lt;='Tax-Bands'!F$19,(I69*-'Tax-Bands'!E$19),((-'Tax-Bands'!F$19*'Tax-Bands'!E$19)-SUM(J$15:J68)))</f>
        <v>0</v>
      </c>
      <c r="K69" s="92"/>
      <c r="L69" s="289"/>
      <c r="M69" s="92"/>
      <c r="N69" s="289"/>
      <c r="O69" s="92"/>
      <c r="P69" s="289"/>
      <c r="Q69" s="30"/>
      <c r="R69" s="156">
        <f>IF((AND(SUM($G$23:$P69)&gt;0,SUM($G69:$P$74)&gt;0)),SUM($G$23:$P69)+SUM($G$15:$P$15),0)</f>
        <v>0</v>
      </c>
      <c r="S69" s="93"/>
      <c r="T69" s="93">
        <f t="shared" si="1"/>
        <v>0</v>
      </c>
      <c r="U69" s="93">
        <f>IF(E69&lt;&gt;"",ROUND(IF(E69="S",(T69*VLOOKUP(T69,'Tax-Bands'!$B$12:$F$19,4))-(VLOOKUP(T69,'Tax-Bands'!$B$12:$F$19,5)),IF(E69="M",(T69*VLOOKUP(T69,'Tax-Bands'!$H$12:$L$19,4))-(VLOOKUP(T69,'Tax-Bands'!$H$12:$L$19,5)),IF(E69="P",(T69*VLOOKUP(T69,'Tax-Bands'!$N$12:$R$19,4))-(VLOOKUP(T69,'Tax-Bands'!$N$12:$R$19,5)),"Tax Rate Error"))),0),"")</f>
        <v>0</v>
      </c>
      <c r="V69" s="93">
        <f t="shared" si="2"/>
        <v>0</v>
      </c>
      <c r="W69" s="93">
        <f>IF(V69&lt;&gt;"",IF(R69&gt;0,SUM($Y$22:$Y68)+$Y$15,0),"")</f>
        <v>0</v>
      </c>
      <c r="X69" s="93"/>
      <c r="Y69" s="288">
        <f t="shared" si="3"/>
        <v>0</v>
      </c>
      <c r="Z69" s="243"/>
    </row>
    <row r="70" spans="2:26" s="81" customFormat="1" ht="12.75" customHeight="1">
      <c r="B70" s="242"/>
      <c r="C70" s="164">
        <f t="shared" si="0"/>
        <v>48</v>
      </c>
      <c r="D70" s="89"/>
      <c r="E70" s="292" t="s">
        <v>62</v>
      </c>
      <c r="F70" s="90"/>
      <c r="G70" s="289"/>
      <c r="H70" s="91"/>
      <c r="I70" s="289"/>
      <c r="J70" s="143">
        <f>IF(SUM(I$15:I70)&lt;='Tax-Bands'!F$19,(I70*-'Tax-Bands'!E$19),((-'Tax-Bands'!F$19*'Tax-Bands'!E$19)-SUM(J$15:J69)))</f>
        <v>0</v>
      </c>
      <c r="K70" s="92"/>
      <c r="L70" s="289"/>
      <c r="M70" s="92"/>
      <c r="N70" s="289"/>
      <c r="O70" s="92"/>
      <c r="P70" s="289"/>
      <c r="Q70" s="30"/>
      <c r="R70" s="156">
        <f>IF((AND(SUM($G$23:$P70)&gt;0,SUM($G70:$P$74)&gt;0)),SUM($G$23:$P70)+SUM($G$15:$P$15),0)</f>
        <v>0</v>
      </c>
      <c r="S70" s="93"/>
      <c r="T70" s="93">
        <f t="shared" si="1"/>
        <v>0</v>
      </c>
      <c r="U70" s="93">
        <f>IF(E70&lt;&gt;"",ROUND(IF(E70="S",(T70*VLOOKUP(T70,'Tax-Bands'!$B$12:$F$19,4))-(VLOOKUP(T70,'Tax-Bands'!$B$12:$F$19,5)),IF(E70="M",(T70*VLOOKUP(T70,'Tax-Bands'!$H$12:$L$19,4))-(VLOOKUP(T70,'Tax-Bands'!$H$12:$L$19,5)),IF(E70="P",(T70*VLOOKUP(T70,'Tax-Bands'!$N$12:$R$19,4))-(VLOOKUP(T70,'Tax-Bands'!$N$12:$R$19,5)),"Tax Rate Error"))),0),"")</f>
        <v>0</v>
      </c>
      <c r="V70" s="93">
        <f t="shared" si="2"/>
        <v>0</v>
      </c>
      <c r="W70" s="93">
        <f>IF(V70&lt;&gt;"",IF(R70&gt;0,SUM($Y$22:$Y69)+$Y$15,0),"")</f>
        <v>0</v>
      </c>
      <c r="X70" s="93"/>
      <c r="Y70" s="288">
        <f t="shared" si="3"/>
        <v>0</v>
      </c>
      <c r="Z70" s="243"/>
    </row>
    <row r="71" spans="2:26" s="81" customFormat="1" ht="12.75" customHeight="1">
      <c r="B71" s="242"/>
      <c r="C71" s="164">
        <f t="shared" si="0"/>
        <v>49</v>
      </c>
      <c r="D71" s="89"/>
      <c r="E71" s="292" t="s">
        <v>62</v>
      </c>
      <c r="F71" s="90"/>
      <c r="G71" s="289"/>
      <c r="H71" s="91"/>
      <c r="I71" s="289"/>
      <c r="J71" s="143">
        <f>IF(SUM(I$15:I71)&lt;='Tax-Bands'!F$19,(I71*-'Tax-Bands'!E$19),((-'Tax-Bands'!F$19*'Tax-Bands'!E$19)-SUM(J$15:J70)))</f>
        <v>0</v>
      </c>
      <c r="K71" s="92"/>
      <c r="L71" s="289"/>
      <c r="M71" s="92"/>
      <c r="N71" s="289"/>
      <c r="O71" s="92"/>
      <c r="P71" s="289"/>
      <c r="Q71" s="30"/>
      <c r="R71" s="156">
        <f>IF((AND(SUM($G$23:$P71)&gt;0,SUM($G71:$P$74)&gt;0)),SUM($G$23:$P71)+SUM($G$15:$P$15),0)</f>
        <v>0</v>
      </c>
      <c r="S71" s="93"/>
      <c r="T71" s="93">
        <f t="shared" si="1"/>
        <v>0</v>
      </c>
      <c r="U71" s="93">
        <f>IF(E71&lt;&gt;"",ROUND(IF(E71="S",(T71*VLOOKUP(T71,'Tax-Bands'!$B$12:$F$19,4))-(VLOOKUP(T71,'Tax-Bands'!$B$12:$F$19,5)),IF(E71="M",(T71*VLOOKUP(T71,'Tax-Bands'!$H$12:$L$19,4))-(VLOOKUP(T71,'Tax-Bands'!$H$12:$L$19,5)),IF(E71="P",(T71*VLOOKUP(T71,'Tax-Bands'!$N$12:$R$19,4))-(VLOOKUP(T71,'Tax-Bands'!$N$12:$R$19,5)),"Tax Rate Error"))),0),"")</f>
        <v>0</v>
      </c>
      <c r="V71" s="93">
        <f t="shared" si="2"/>
        <v>0</v>
      </c>
      <c r="W71" s="93">
        <f>IF(V71&lt;&gt;"",IF(R71&gt;0,SUM($Y$22:$Y70)+$Y$15,0),"")</f>
        <v>0</v>
      </c>
      <c r="X71" s="93"/>
      <c r="Y71" s="288">
        <f t="shared" si="3"/>
        <v>0</v>
      </c>
      <c r="Z71" s="243"/>
    </row>
    <row r="72" spans="2:26" s="81" customFormat="1" ht="12.75" customHeight="1">
      <c r="B72" s="242"/>
      <c r="C72" s="164">
        <f t="shared" si="0"/>
        <v>50</v>
      </c>
      <c r="D72" s="89"/>
      <c r="E72" s="292" t="s">
        <v>62</v>
      </c>
      <c r="F72" s="90"/>
      <c r="G72" s="289"/>
      <c r="H72" s="91"/>
      <c r="I72" s="289"/>
      <c r="J72" s="143">
        <f>IF(SUM(I$15:I72)&lt;='Tax-Bands'!F$19,(I72*-'Tax-Bands'!E$19),((-'Tax-Bands'!F$19*'Tax-Bands'!E$19)-SUM(J$15:J71)))</f>
        <v>0</v>
      </c>
      <c r="K72" s="92"/>
      <c r="L72" s="289"/>
      <c r="M72" s="92"/>
      <c r="N72" s="289"/>
      <c r="O72" s="92"/>
      <c r="P72" s="289"/>
      <c r="Q72" s="30"/>
      <c r="R72" s="156">
        <f>IF((AND(SUM($G$23:$P72)&gt;0,SUM($G72:$P$74)&gt;0)),SUM($G$23:$P72)+SUM($G$15:$P$15),0)</f>
        <v>0</v>
      </c>
      <c r="S72" s="93"/>
      <c r="T72" s="93">
        <f t="shared" si="1"/>
        <v>0</v>
      </c>
      <c r="U72" s="93">
        <f>IF(E72&lt;&gt;"",ROUND(IF(E72="S",(T72*VLOOKUP(T72,'Tax-Bands'!$B$12:$F$19,4))-(VLOOKUP(T72,'Tax-Bands'!$B$12:$F$19,5)),IF(E72="M",(T72*VLOOKUP(T72,'Tax-Bands'!$H$12:$L$19,4))-(VLOOKUP(T72,'Tax-Bands'!$H$12:$L$19,5)),IF(E72="P",(T72*VLOOKUP(T72,'Tax-Bands'!$N$12:$R$19,4))-(VLOOKUP(T72,'Tax-Bands'!$N$12:$R$19,5)),"Tax Rate Error"))),0),"")</f>
        <v>0</v>
      </c>
      <c r="V72" s="93">
        <f t="shared" si="2"/>
        <v>0</v>
      </c>
      <c r="W72" s="93">
        <f>IF(V72&lt;&gt;"",IF(R72&gt;0,SUM($Y$22:$Y71)+$Y$15,0),"")</f>
        <v>0</v>
      </c>
      <c r="X72" s="93"/>
      <c r="Y72" s="288">
        <f t="shared" si="3"/>
        <v>0</v>
      </c>
      <c r="Z72" s="243"/>
    </row>
    <row r="73" spans="2:26" s="81" customFormat="1" ht="12.75" customHeight="1">
      <c r="B73" s="242"/>
      <c r="C73" s="164">
        <f t="shared" si="0"/>
        <v>51</v>
      </c>
      <c r="D73" s="89"/>
      <c r="E73" s="292" t="s">
        <v>62</v>
      </c>
      <c r="F73" s="90"/>
      <c r="G73" s="289"/>
      <c r="H73" s="91"/>
      <c r="I73" s="289"/>
      <c r="J73" s="143">
        <f>IF(SUM(I$15:I73)&lt;='Tax-Bands'!F$19,(I73*-'Tax-Bands'!E$19),((-'Tax-Bands'!F$19*'Tax-Bands'!E$19)-SUM(J$15:J72)))</f>
        <v>0</v>
      </c>
      <c r="K73" s="92"/>
      <c r="L73" s="289"/>
      <c r="M73" s="92"/>
      <c r="N73" s="289"/>
      <c r="O73" s="92"/>
      <c r="P73" s="289"/>
      <c r="Q73" s="30"/>
      <c r="R73" s="156">
        <f>IF((AND(SUM($G$23:$P73)&gt;0,SUM($G73:$P$74)&gt;0)),SUM($G$23:$P73)+SUM($G$15:$P$15),0)</f>
        <v>0</v>
      </c>
      <c r="S73" s="93"/>
      <c r="T73" s="93">
        <f t="shared" si="1"/>
        <v>0</v>
      </c>
      <c r="U73" s="93">
        <f>IF(E73&lt;&gt;"",ROUND(IF(E73="S",(T73*VLOOKUP(T73,'Tax-Bands'!$B$12:$F$19,4))-(VLOOKUP(T73,'Tax-Bands'!$B$12:$F$19,5)),IF(E73="M",(T73*VLOOKUP(T73,'Tax-Bands'!$H$12:$L$19,4))-(VLOOKUP(T73,'Tax-Bands'!$H$12:$L$19,5)),IF(E73="P",(T73*VLOOKUP(T73,'Tax-Bands'!$N$12:$R$19,4))-(VLOOKUP(T73,'Tax-Bands'!$N$12:$R$19,5)),"Tax Rate Error"))),0),"")</f>
        <v>0</v>
      </c>
      <c r="V73" s="93">
        <f t="shared" si="2"/>
        <v>0</v>
      </c>
      <c r="W73" s="93">
        <f>IF(V73&lt;&gt;"",IF(R73&gt;0,SUM($Y$22:$Y72)+$Y$15,0),"")</f>
        <v>0</v>
      </c>
      <c r="X73" s="93"/>
      <c r="Y73" s="288">
        <f t="shared" si="3"/>
        <v>0</v>
      </c>
      <c r="Z73" s="243"/>
    </row>
    <row r="74" spans="2:26" s="81" customFormat="1" ht="12.75" customHeight="1">
      <c r="B74" s="242"/>
      <c r="C74" s="164">
        <f t="shared" si="0"/>
        <v>52</v>
      </c>
      <c r="D74" s="89"/>
      <c r="E74" s="292" t="s">
        <v>62</v>
      </c>
      <c r="F74" s="90"/>
      <c r="G74" s="289"/>
      <c r="H74" s="91"/>
      <c r="I74" s="289"/>
      <c r="J74" s="143">
        <f>IF(SUM(I$15:I74)&lt;='Tax-Bands'!F$19,(I74*-'Tax-Bands'!E$19),((-'Tax-Bands'!F$19*'Tax-Bands'!E$19)-SUM(J$15:J73)))</f>
        <v>0</v>
      </c>
      <c r="K74" s="92"/>
      <c r="L74" s="289"/>
      <c r="M74" s="92"/>
      <c r="N74" s="289"/>
      <c r="O74" s="92"/>
      <c r="P74" s="289"/>
      <c r="Q74" s="30"/>
      <c r="R74" s="156">
        <f>IF((AND(SUM($G$23:$P74)&gt;0,SUM($G74:$P$74)&gt;0)),SUM($G$23:$P74)+SUM($G$15:$P$15),0)</f>
        <v>0</v>
      </c>
      <c r="S74" s="93"/>
      <c r="T74" s="93">
        <f t="shared" si="1"/>
        <v>0</v>
      </c>
      <c r="U74" s="93">
        <f>IF(E74&lt;&gt;"",ROUND(IF(E74="S",(T74*VLOOKUP(T74,'Tax-Bands'!$B$12:$F$19,4))-(VLOOKUP(T74,'Tax-Bands'!$B$12:$F$19,5)),IF(E74="M",(T74*VLOOKUP(T74,'Tax-Bands'!$H$12:$L$19,4))-(VLOOKUP(T74,'Tax-Bands'!$H$12:$L$19,5)),IF(E74="P",(T74*VLOOKUP(T74,'Tax-Bands'!$N$12:$R$19,4))-(VLOOKUP(T74,'Tax-Bands'!$N$12:$R$19,5)),"Tax Rate Error"))),0),"")</f>
        <v>0</v>
      </c>
      <c r="V74" s="93">
        <f t="shared" si="2"/>
        <v>0</v>
      </c>
      <c r="W74" s="93">
        <f>IF(V74&lt;&gt;"",IF(R74&gt;0,SUM($Y$22:$Y73)+$Y$15,0),"")</f>
        <v>0</v>
      </c>
      <c r="X74" s="93"/>
      <c r="Y74" s="288">
        <f t="shared" si="3"/>
        <v>0</v>
      </c>
      <c r="Z74" s="243"/>
    </row>
    <row r="75" spans="2:26" ht="4.5" customHeight="1">
      <c r="B75" s="239"/>
      <c r="C75" s="42"/>
      <c r="D75" s="42"/>
      <c r="E75" s="43"/>
      <c r="F75" s="40"/>
      <c r="G75" s="151"/>
      <c r="H75" s="44"/>
      <c r="I75" s="45"/>
      <c r="J75" s="45"/>
      <c r="K75" s="45"/>
      <c r="L75" s="45"/>
      <c r="M75" s="45"/>
      <c r="N75" s="45"/>
      <c r="O75" s="45"/>
      <c r="P75" s="45"/>
      <c r="Q75" s="28"/>
      <c r="R75" s="41"/>
      <c r="S75" s="41"/>
      <c r="T75" s="46"/>
      <c r="U75" s="41"/>
      <c r="V75" s="41"/>
      <c r="W75" s="41"/>
      <c r="X75" s="41"/>
      <c r="Y75" s="150"/>
      <c r="Z75" s="244"/>
    </row>
    <row r="76" spans="2:26" ht="11.25">
      <c r="B76" s="239"/>
      <c r="C76" s="157" t="s">
        <v>13</v>
      </c>
      <c r="D76" s="42"/>
      <c r="E76" s="158"/>
      <c r="F76" s="158"/>
      <c r="G76" s="159">
        <f>SUM(G23:G74)</f>
        <v>0</v>
      </c>
      <c r="H76" s="159"/>
      <c r="I76" s="159">
        <f>SUM(I23:I74)</f>
        <v>0</v>
      </c>
      <c r="J76" s="160">
        <f>SUM(J23:J74)</f>
        <v>0</v>
      </c>
      <c r="K76" s="159"/>
      <c r="L76" s="159">
        <f>SUM(L23:L74)</f>
        <v>0</v>
      </c>
      <c r="M76" s="159"/>
      <c r="N76" s="159">
        <f>SUM(N23:N74)</f>
        <v>0</v>
      </c>
      <c r="O76" s="159"/>
      <c r="P76" s="159">
        <f>SUM(P23:P74)</f>
        <v>0</v>
      </c>
      <c r="Q76" s="28"/>
      <c r="R76" s="46"/>
      <c r="S76" s="46"/>
      <c r="T76" s="46"/>
      <c r="U76" s="41"/>
      <c r="V76" s="41"/>
      <c r="W76" s="47"/>
      <c r="X76" s="47"/>
      <c r="Y76" s="46"/>
      <c r="Z76" s="244"/>
    </row>
    <row r="77" spans="2:26" ht="3.75" customHeight="1">
      <c r="B77" s="245"/>
      <c r="C77" s="246"/>
      <c r="D77" s="247"/>
      <c r="E77" s="248"/>
      <c r="F77" s="248"/>
      <c r="G77" s="249"/>
      <c r="H77" s="250"/>
      <c r="I77" s="251"/>
      <c r="J77" s="251"/>
      <c r="K77" s="251"/>
      <c r="L77" s="251"/>
      <c r="M77" s="251"/>
      <c r="N77" s="251"/>
      <c r="O77" s="251"/>
      <c r="P77" s="251"/>
      <c r="Q77" s="252"/>
      <c r="R77" s="253"/>
      <c r="S77" s="253"/>
      <c r="T77" s="253"/>
      <c r="U77" s="254"/>
      <c r="V77" s="254"/>
      <c r="W77" s="255"/>
      <c r="X77" s="255"/>
      <c r="Y77" s="253"/>
      <c r="Z77" s="256"/>
    </row>
    <row r="78" spans="2:26" s="59" customFormat="1" ht="9.75" customHeight="1">
      <c r="B78" s="48"/>
      <c r="C78" s="49"/>
      <c r="D78" s="50"/>
      <c r="E78" s="51"/>
      <c r="F78" s="51"/>
      <c r="G78" s="52"/>
      <c r="H78" s="53"/>
      <c r="I78" s="54"/>
      <c r="J78" s="54"/>
      <c r="K78" s="54"/>
      <c r="L78" s="54"/>
      <c r="M78" s="54"/>
      <c r="N78" s="54"/>
      <c r="O78" s="54"/>
      <c r="P78" s="54"/>
      <c r="Q78" s="55"/>
      <c r="R78" s="56"/>
      <c r="S78" s="56"/>
      <c r="T78" s="56"/>
      <c r="U78" s="57"/>
      <c r="V78" s="57"/>
      <c r="W78" s="58"/>
      <c r="X78" s="58"/>
      <c r="Y78" s="56"/>
      <c r="Z78" s="25"/>
    </row>
    <row r="79" spans="2:26" s="59" customFormat="1" ht="11.25">
      <c r="B79" s="257"/>
      <c r="C79" s="258" t="s">
        <v>32</v>
      </c>
      <c r="D79" s="259"/>
      <c r="E79" s="260"/>
      <c r="F79" s="261" t="str">
        <f>Currency</f>
        <v>€</v>
      </c>
      <c r="G79" s="262">
        <f>G76+I76</f>
        <v>0</v>
      </c>
      <c r="H79" s="161"/>
      <c r="I79" s="162"/>
      <c r="J79" s="162"/>
      <c r="K79" s="162"/>
      <c r="L79" s="263" t="s">
        <v>17</v>
      </c>
      <c r="M79" s="262"/>
      <c r="N79" s="264"/>
      <c r="O79" s="265" t="str">
        <f>Currency</f>
        <v>€</v>
      </c>
      <c r="P79" s="266">
        <f>SUM(L76:P76)</f>
        <v>0</v>
      </c>
      <c r="Q79" s="163"/>
      <c r="R79" s="267" t="s">
        <v>33</v>
      </c>
      <c r="S79" s="264"/>
      <c r="T79" s="264"/>
      <c r="U79" s="264"/>
      <c r="V79" s="264"/>
      <c r="W79" s="268"/>
      <c r="X79" s="261" t="str">
        <f>Currency</f>
        <v>€</v>
      </c>
      <c r="Y79" s="269">
        <f>SUM(Y23:Y75)</f>
        <v>0</v>
      </c>
      <c r="Z79" s="270"/>
    </row>
    <row r="80" spans="2:26" s="59" customFormat="1" ht="11.25">
      <c r="B80" s="293"/>
      <c r="C80" s="294"/>
      <c r="D80" s="295"/>
      <c r="E80" s="296"/>
      <c r="F80" s="297">
        <f>IF(Dual_Display="Yes",IF(F79="Lm","€","Lm"),"")</f>
      </c>
      <c r="G80" s="298">
        <f>IF(Dual_Display="Yes",IF(Currency="Lm",G79/Exchange_Rate,G79*Exchange_Rate),"")</f>
      </c>
      <c r="H80" s="299"/>
      <c r="I80" s="299"/>
      <c r="J80" s="299"/>
      <c r="K80" s="299"/>
      <c r="L80" s="300"/>
      <c r="M80" s="298"/>
      <c r="N80" s="301"/>
      <c r="O80" s="297">
        <f>IF(Dual_Display="Yes",IF(O79="Lm","€","Lm"),"")</f>
      </c>
      <c r="P80" s="298">
        <f>IF(Dual_Display="Yes",IF(Currency="Lm",P79/Exchange_Rate,P79*Exchange_Rate),"")</f>
      </c>
      <c r="Q80" s="302"/>
      <c r="R80" s="303"/>
      <c r="S80" s="297"/>
      <c r="T80" s="297"/>
      <c r="U80" s="297"/>
      <c r="V80" s="297"/>
      <c r="W80" s="296"/>
      <c r="X80" s="297">
        <f>IF(Dual_Display="Yes",IF(X79="Lm","€","Lm"),"")</f>
      </c>
      <c r="Y80" s="298">
        <f>IF(Dual_Display="Yes",IF(Currency="Lm",Y79/Exchange_Rate,Y79*Exchange_Rate),"")</f>
      </c>
      <c r="Z80" s="304"/>
    </row>
    <row r="81" ht="11.25">
      <c r="Z81" s="3"/>
    </row>
  </sheetData>
  <sheetProtection password="EBB7" sheet="1" objects="1" scenarios="1"/>
  <mergeCells count="7">
    <mergeCell ref="I21:J21"/>
    <mergeCell ref="A1:D3"/>
    <mergeCell ref="X2:X8"/>
    <mergeCell ref="Z2:Z8"/>
    <mergeCell ref="I12:J12"/>
    <mergeCell ref="I13:J13"/>
    <mergeCell ref="I20:J20"/>
  </mergeCells>
  <conditionalFormatting sqref="P77:P78 L77:L78 N77:N78 G77:G78 I80 I77:I78">
    <cfRule type="cellIs" priority="4" dxfId="5" operator="lessThan" stopIfTrue="1">
      <formula>0</formula>
    </cfRule>
  </conditionalFormatting>
  <conditionalFormatting sqref="L15 N15 P15 Y15 G15 I15 P23:P74 N23:N74 L23:L74 I23:I74 G23:G74">
    <cfRule type="cellIs" priority="2" dxfId="5" operator="lessThan" stopIfTrue="1">
      <formula>0</formula>
    </cfRule>
    <cfRule type="expression" priority="3" dxfId="4" stopIfTrue="1">
      <formula>Tax_Year&lt;Euro_Year</formula>
    </cfRule>
  </conditionalFormatting>
  <conditionalFormatting sqref="E23:E74">
    <cfRule type="expression" priority="1" dxfId="3" stopIfTrue="1">
      <formula>AND(E23="P",Tax_Year&lt;2012)</formula>
    </cfRule>
  </conditionalFormatting>
  <dataValidations count="1">
    <dataValidation type="list" allowBlank="1" showInputMessage="1" showErrorMessage="1" sqref="E23:E74">
      <formula1>"S,M,P"</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83" r:id="rId4"/>
  <drawing r:id="rId3"/>
  <legacyDrawing r:id="rId2"/>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W176"/>
  <sheetViews>
    <sheetView showGridLines="0" tabSelected="1" zoomScalePageLayoutView="0" workbookViewId="0" topLeftCell="A1">
      <pane ySplit="32" topLeftCell="A33" activePane="bottomLeft" state="frozen"/>
      <selection pane="topLeft" activeCell="A1" sqref="A1"/>
      <selection pane="bottomLeft" activeCell="Z47" sqref="Z47"/>
    </sheetView>
  </sheetViews>
  <sheetFormatPr defaultColWidth="9.140625" defaultRowHeight="12.75"/>
  <cols>
    <col min="1" max="1" width="2.00390625" style="16" customWidth="1"/>
    <col min="2" max="2" width="7.7109375" style="16" customWidth="1"/>
    <col min="3" max="3" width="3.00390625" style="16" customWidth="1"/>
    <col min="4" max="4" width="8.8515625" style="16" customWidth="1"/>
    <col min="5" max="5" width="7.00390625" style="17" customWidth="1"/>
    <col min="6" max="6" width="9.28125" style="16" customWidth="1"/>
    <col min="7" max="7" width="2.8515625" style="16" customWidth="1"/>
    <col min="8" max="8" width="7.8515625" style="16" customWidth="1"/>
    <col min="9" max="9" width="3.00390625" style="16" customWidth="1"/>
    <col min="10" max="10" width="9.00390625" style="16" customWidth="1"/>
    <col min="11" max="11" width="5.8515625" style="17" customWidth="1"/>
    <col min="12" max="12" width="9.28125" style="16" customWidth="1"/>
    <col min="13" max="13" width="2.8515625" style="16" customWidth="1"/>
    <col min="14" max="14" width="7.421875" style="16" customWidth="1"/>
    <col min="15" max="15" width="3.00390625" style="16" customWidth="1"/>
    <col min="16" max="16" width="10.00390625" style="16" bestFit="1" customWidth="1"/>
    <col min="17" max="17" width="5.8515625" style="16" customWidth="1"/>
    <col min="18" max="18" width="9.28125" style="16" customWidth="1"/>
    <col min="19" max="19" width="2.8515625" style="16" customWidth="1"/>
    <col min="20" max="20" width="11.57421875" style="16" customWidth="1"/>
    <col min="21" max="21" width="4.57421875" style="16" customWidth="1"/>
    <col min="22" max="22" width="10.140625" style="16" customWidth="1"/>
    <col min="23" max="23" width="12.421875" style="16" customWidth="1"/>
    <col min="24" max="16384" width="9.140625" style="16" customWidth="1"/>
  </cols>
  <sheetData>
    <row r="1" spans="1:7" ht="10.5" customHeight="1">
      <c r="A1" s="24"/>
      <c r="B1" s="315" t="s">
        <v>45</v>
      </c>
      <c r="C1" s="315"/>
      <c r="D1" s="21"/>
      <c r="E1" s="21"/>
      <c r="F1" s="21"/>
      <c r="G1" s="22"/>
    </row>
    <row r="2" spans="1:22" s="64" customFormat="1" ht="10.5" customHeight="1">
      <c r="A2" s="73"/>
      <c r="B2" s="315"/>
      <c r="C2" s="315"/>
      <c r="D2" s="196" t="s">
        <v>47</v>
      </c>
      <c r="E2" s="83"/>
      <c r="F2" s="83"/>
      <c r="G2" s="73"/>
      <c r="H2" s="62" t="s">
        <v>36</v>
      </c>
      <c r="I2" s="61"/>
      <c r="J2" s="61"/>
      <c r="K2" s="61"/>
      <c r="L2" s="61"/>
      <c r="T2" s="62" t="s">
        <v>49</v>
      </c>
      <c r="U2" s="62"/>
      <c r="V2" s="177">
        <f>CHOOSE('Tax-Bands'!V4,'Tax-Bands'!T4,'Tax-Bands'!T5,'Tax-Bands'!T6,'Tax-Bands'!T7,'Tax-Bands'!T8,'Tax-Bands'!T9,'Tax-Bands'!T10,'Tax-Bands'!T11,'Tax-Bands'!T12,'Tax-Bands'!T13,'Tax-Bands'!T14,'Tax-Bands'!T15,'Tax-Bands'!T16,'Tax-Bands'!T17,'Tax-Bands'!T18,'Tax-Bands'!T19,'Tax-Bands'!T20,'Tax-Bands'!T21,'Tax-Bands'!T22,'Tax-Bands'!T23,'Tax-Bands'!T24,'Tax-Bands'!T25,'Tax-Bands'!T26,'Tax-Bands'!T27,'Tax-Bands'!T28,'Tax-Bands'!T29,'Tax-Bands'!T30,'Tax-Bands'!T31)</f>
        <v>2023</v>
      </c>
    </row>
    <row r="3" spans="1:22" s="64" customFormat="1" ht="10.5" customHeight="1">
      <c r="A3" s="73"/>
      <c r="B3" s="315"/>
      <c r="C3" s="315"/>
      <c r="D3" s="197" t="str">
        <f>CONCATENATE(" (",Currency,") Currency Base")</f>
        <v> (€) Currency Base</v>
      </c>
      <c r="E3" s="83"/>
      <c r="F3" s="83"/>
      <c r="G3" s="84"/>
      <c r="H3" s="94" t="s">
        <v>42</v>
      </c>
      <c r="I3" s="94"/>
      <c r="J3" s="67"/>
      <c r="K3" s="67" t="s">
        <v>71</v>
      </c>
      <c r="L3" s="95"/>
      <c r="T3" s="106" t="s">
        <v>4</v>
      </c>
      <c r="U3" s="107" t="s">
        <v>5</v>
      </c>
      <c r="V3" s="113">
        <v>28</v>
      </c>
    </row>
    <row r="4" spans="1:22" s="64" customFormat="1" ht="10.5" customHeight="1">
      <c r="A4" s="77"/>
      <c r="B4" s="198" t="str">
        <f>Version</f>
        <v>FSS-v2023.1</v>
      </c>
      <c r="C4" s="99"/>
      <c r="D4" s="86"/>
      <c r="E4" s="87"/>
      <c r="F4" s="87"/>
      <c r="G4" s="79"/>
      <c r="H4" s="94" t="s">
        <v>41</v>
      </c>
      <c r="I4" s="94"/>
      <c r="J4" s="67"/>
      <c r="K4" s="67" t="str">
        <f>IF(V2&lt;2008,"Lm","€")</f>
        <v>€</v>
      </c>
      <c r="L4" s="96"/>
      <c r="T4" s="170">
        <v>1996</v>
      </c>
      <c r="U4" s="170">
        <v>1</v>
      </c>
      <c r="V4" s="171">
        <v>28</v>
      </c>
    </row>
    <row r="5" spans="2:22" s="64" customFormat="1" ht="10.5" customHeight="1">
      <c r="B5" s="63"/>
      <c r="C5" s="63"/>
      <c r="D5" s="63"/>
      <c r="E5" s="63"/>
      <c r="H5" s="94" t="s">
        <v>40</v>
      </c>
      <c r="I5" s="94"/>
      <c r="J5" s="97"/>
      <c r="K5" s="317">
        <v>0.4293</v>
      </c>
      <c r="L5" s="318"/>
      <c r="T5" s="170">
        <v>1997</v>
      </c>
      <c r="U5" s="170">
        <v>1</v>
      </c>
      <c r="V5" s="172">
        <f>INDEX(U4:U31,V4)</f>
        <v>11</v>
      </c>
    </row>
    <row r="6" spans="8:22" ht="10.5" customHeight="1">
      <c r="H6" s="94" t="s">
        <v>43</v>
      </c>
      <c r="I6" s="94"/>
      <c r="J6" s="98" t="b">
        <v>0</v>
      </c>
      <c r="K6" s="67" t="str">
        <f>IF(J6=TRUE,"Yes","No")</f>
        <v>No</v>
      </c>
      <c r="L6" s="96"/>
      <c r="T6" s="170">
        <v>1998</v>
      </c>
      <c r="U6" s="170">
        <v>1</v>
      </c>
      <c r="V6" s="173"/>
    </row>
    <row r="7" spans="8:22" ht="10.5" customHeight="1">
      <c r="H7" s="16" t="s">
        <v>46</v>
      </c>
      <c r="K7" s="97">
        <v>2008</v>
      </c>
      <c r="T7" s="170">
        <v>1999</v>
      </c>
      <c r="U7" s="170">
        <v>1</v>
      </c>
      <c r="V7" s="173"/>
    </row>
    <row r="8" spans="11:22" ht="10.5" customHeight="1">
      <c r="K8" s="101"/>
      <c r="T8" s="170">
        <v>2000</v>
      </c>
      <c r="U8" s="170">
        <v>2</v>
      </c>
      <c r="V8" s="173"/>
    </row>
    <row r="9" spans="2:22" ht="10.5" customHeight="1" hidden="1">
      <c r="B9" s="65" t="s">
        <v>54</v>
      </c>
      <c r="H9" s="65" t="s">
        <v>53</v>
      </c>
      <c r="N9" s="65" t="s">
        <v>52</v>
      </c>
      <c r="Q9" s="17"/>
      <c r="T9" s="170">
        <v>2001</v>
      </c>
      <c r="U9" s="170">
        <v>2</v>
      </c>
      <c r="V9" s="173"/>
    </row>
    <row r="10" spans="2:22" ht="10.5" customHeight="1" hidden="1">
      <c r="B10" s="316" t="str">
        <f>CONCATENATE("Single Band according to Year ",V2)</f>
        <v>Single Band according to Year 2023</v>
      </c>
      <c r="C10" s="316"/>
      <c r="D10" s="316"/>
      <c r="E10" s="316"/>
      <c r="F10" s="316"/>
      <c r="H10" s="316" t="str">
        <f>CONCATENATE("Joined Band according to Year ",V2)</f>
        <v>Joined Band according to Year 2023</v>
      </c>
      <c r="I10" s="316"/>
      <c r="J10" s="316"/>
      <c r="K10" s="316"/>
      <c r="L10" s="316"/>
      <c r="N10" s="316" t="str">
        <f>CONCATENATE("Parental Band according to Year ",V2)</f>
        <v>Parental Band according to Year 2023</v>
      </c>
      <c r="O10" s="316"/>
      <c r="P10" s="316"/>
      <c r="Q10" s="316"/>
      <c r="R10" s="316"/>
      <c r="T10" s="170">
        <v>2002</v>
      </c>
      <c r="U10" s="170">
        <v>3</v>
      </c>
      <c r="V10" s="173"/>
    </row>
    <row r="11" spans="2:22" ht="10.5" customHeight="1" hidden="1">
      <c r="B11" s="108"/>
      <c r="C11" s="109" t="str">
        <f>CONCATENATE("Income (",Currency,")")</f>
        <v>Income (€)</v>
      </c>
      <c r="D11" s="108"/>
      <c r="E11" s="110" t="s">
        <v>6</v>
      </c>
      <c r="F11" s="110" t="s">
        <v>1</v>
      </c>
      <c r="H11" s="108"/>
      <c r="I11" s="109" t="str">
        <f>CONCATENATE("Income (",Currency,")")</f>
        <v>Income (€)</v>
      </c>
      <c r="J11" s="108"/>
      <c r="K11" s="110" t="s">
        <v>6</v>
      </c>
      <c r="L11" s="110" t="s">
        <v>1</v>
      </c>
      <c r="N11" s="108"/>
      <c r="O11" s="109" t="str">
        <f>CONCATENATE("Income (",Currency,")")</f>
        <v>Income (€)</v>
      </c>
      <c r="P11" s="108"/>
      <c r="Q11" s="110" t="s">
        <v>6</v>
      </c>
      <c r="R11" s="110" t="s">
        <v>1</v>
      </c>
      <c r="T11" s="170">
        <v>2003</v>
      </c>
      <c r="U11" s="170">
        <v>4</v>
      </c>
      <c r="V11" s="173"/>
    </row>
    <row r="12" spans="1:22" ht="10.5" customHeight="1" hidden="1">
      <c r="A12" s="100" t="s">
        <v>44</v>
      </c>
      <c r="B12" s="140">
        <f>IF(CHOOSE($V$5,B38,B51,B64,B77,B90,B103,B116,B129,B142,B155,B168)&gt;0,CHOOSE($V$5,B38,B51,B64,B77,B90,B103,B116,B129,B142,B155,B168),0)</f>
        <v>0</v>
      </c>
      <c r="C12" s="307" t="str">
        <f>IF(CHOOSE($V$5,C38,C51,C64,C77,C90,C103,C116,C129,C142,C155,C168)&gt;0,CHOOSE($V$5,C38,C51,C64,C77,C90,C103,C116,C129,C142,C155,C168),0)</f>
        <v>-</v>
      </c>
      <c r="D12" s="140">
        <f>IF(CHOOSE($V$5,D38,D51,D64,D77,D90,D103,D116,D129,D142,D155,D168)&gt;0,CHOOSE($V$5,D38,D51,D64,D77,D90,D103,D116,D129,D142,D155,D168),0)</f>
        <v>9100</v>
      </c>
      <c r="E12" s="141">
        <f>IF(CHOOSE($V$5,E38,E51,E64,E77,E90,E103,E116,E129,E142,E155,E168)&gt;0,CHOOSE($V$5,E38,E51,E64,E77,E90,E103,E116,E129,E142,E155,E168),0)</f>
        <v>0</v>
      </c>
      <c r="F12" s="142">
        <f>IF(CHOOSE($V$5,F38,F51,F64,F77,F90,F103,F116,F129,F142,F155,F168)&gt;0,CHOOSE($V$5,F38,F51,F64,F77,F90,F103,F116,F129,F142,F155,F168),0)</f>
        <v>0</v>
      </c>
      <c r="H12" s="140">
        <f>IF(CHOOSE($V$5,H38,H51,H64,H77,H90,H103,H116,H129,H142,H155,H168)&gt;0,CHOOSE($V$5,H38,H51,H64,H77,H90,H103,H116,H129,H142,H155,H168),0)</f>
        <v>0</v>
      </c>
      <c r="I12" s="307" t="str">
        <f>IF(CHOOSE($V$5,I38,I51,I64,I77,I90,I103,I116,I129,I142,I155,I168)&gt;0,CHOOSE($V$5,I38,I51,I64,I77,I90,I103,I116,I129,I142,I155,I168),0)</f>
        <v>-</v>
      </c>
      <c r="J12" s="140">
        <f>IF(CHOOSE($V$5,J38,J51,J64,J77,J90,J103,J116,J129,J142,J155,J168)&gt;0,CHOOSE($V$5,J38,J51,J64,J77,J90,J103,J116,J129,J142,J155,J168),0)</f>
        <v>12700</v>
      </c>
      <c r="K12" s="141">
        <f>IF(CHOOSE($V$5,K38,K51,K64,K77,K90,K103,K116,K129,K142,K155,K168)&gt;0,CHOOSE($V$5,K38,K51,K64,K77,K90,K103,K116,K129,K142,K155,K168),0)</f>
        <v>0</v>
      </c>
      <c r="L12" s="142">
        <f>IF(CHOOSE($V$5,L38,L51,L64,L77,L90,L103,L116,L129,L142,L155,L168)&gt;0,CHOOSE($V$5,L38,L51,L64,L77,L90,L103,L116,L129,L142,L155,L168),0)</f>
        <v>0</v>
      </c>
      <c r="N12" s="142">
        <f>IF(CHOOSE($V$5,N38,N51,N64,N77,N90,N103,N116,N129,N142,N155,N168)&gt;0,CHOOSE($V$5,N38,N51,N64,N77,N90,N103,N116,N129,N142,N155,N168),0)</f>
        <v>0</v>
      </c>
      <c r="O12" s="308" t="str">
        <f>IF(CHOOSE($V$5,O38,O51,O64,O77,O90,O103,O116,O129,O142,O155,O168)&gt;0,CHOOSE($V$5,O38,O51,O64,O77,O90,O103,O116,O129,O142,O155,O168),0)</f>
        <v>-</v>
      </c>
      <c r="P12" s="142">
        <f>IF(CHOOSE($V$5,P38,P51,P64,P77,P90,P103,P116,P129,P142,P155,P168)&gt;0,CHOOSE($V$5,P38,P51,P64,P77,P90,P103,P116,P129,P142,P155,P168),0)</f>
        <v>10500</v>
      </c>
      <c r="Q12" s="141">
        <f>IF(CHOOSE($V$5,Q38,Q51,Q64,Q77,Q90,Q103,Q116,Q129,Q142,Q155,Q168)&gt;0,CHOOSE($V$5,Q38,Q51,Q64,Q77,Q90,Q103,Q116,Q129,Q142,Q155,Q168),0)</f>
        <v>0</v>
      </c>
      <c r="R12" s="142">
        <f>IF(CHOOSE($V$5,R38,R51,R64,R77,R90,R103,R116,R129,R142,R155,R168)&gt;0,CHOOSE($V$5,R38,R51,R64,R77,R90,R103,R116,R129,R142,R155,R168),0)</f>
        <v>0</v>
      </c>
      <c r="T12" s="170">
        <v>2004</v>
      </c>
      <c r="U12" s="170">
        <v>4</v>
      </c>
      <c r="V12" s="173"/>
    </row>
    <row r="13" spans="2:22" ht="10.5" customHeight="1" hidden="1">
      <c r="B13" s="140">
        <f aca="true" t="shared" si="0" ref="B13:B18">IF(CHOOSE($V$5,B39,B52,B65,B78,B91,B104,B117,B130,B143,B156,B169)&gt;0,CHOOSE($V$5,B39,B52,B65,B78,B91,B104,B117,B130,B143,B156,B169),"")</f>
        <v>9101</v>
      </c>
      <c r="C13" s="307" t="str">
        <f aca="true" t="shared" si="1" ref="C13:F18">IF(CHOOSE($V$5,C39,C52,C65,C78,C91,C104,C117,C130,C143,C156,C169)&gt;0,CHOOSE($V$5,C39,C52,C65,C78,C91,C104,C117,C130,C143,C156,C169),0)</f>
        <v>-</v>
      </c>
      <c r="D13" s="140">
        <f t="shared" si="1"/>
        <v>14500</v>
      </c>
      <c r="E13" s="141">
        <f t="shared" si="1"/>
        <v>0.15</v>
      </c>
      <c r="F13" s="142">
        <f t="shared" si="1"/>
        <v>1365</v>
      </c>
      <c r="G13" s="19"/>
      <c r="H13" s="140">
        <f aca="true" t="shared" si="2" ref="H13:H18">IF(CHOOSE($V$5,H39,H52,H65,H78,H91,H104,H117,H130,H143,H156,H169)&gt;0,CHOOSE($V$5,H39,H52,H65,H78,H91,H104,H117,H130,H143,H156,H169),"")</f>
        <v>12701</v>
      </c>
      <c r="I13" s="307" t="str">
        <f aca="true" t="shared" si="3" ref="I13:L18">IF(CHOOSE($V$5,I39,I52,I65,I78,I91,I104,I117,I130,I143,I156,I169)&gt;0,CHOOSE($V$5,I39,I52,I65,I78,I91,I104,I117,I130,I143,I156,I169),0)</f>
        <v>-</v>
      </c>
      <c r="J13" s="140">
        <f t="shared" si="3"/>
        <v>21200</v>
      </c>
      <c r="K13" s="141">
        <f t="shared" si="3"/>
        <v>0.15</v>
      </c>
      <c r="L13" s="142">
        <f t="shared" si="3"/>
        <v>1905</v>
      </c>
      <c r="N13" s="142">
        <f aca="true" t="shared" si="4" ref="N13:N18">IF(CHOOSE($V$5,N39,N52,N65,N78,N91,N104,N117,N130,N143,N156,N169)&gt;0,CHOOSE($V$5,N39,N52,N65,N78,N91,N104,N117,N130,N143,N156,N169),"")</f>
        <v>10501</v>
      </c>
      <c r="O13" s="308" t="str">
        <f aca="true" t="shared" si="5" ref="O13:R18">IF(CHOOSE($V$5,O39,O52,O65,O78,O91,O104,O117,O130,O143,O156,O169)&gt;0,CHOOSE($V$5,O39,O52,O65,O78,O91,O104,O117,O130,O143,O156,O169),0)</f>
        <v>-</v>
      </c>
      <c r="P13" s="142">
        <f t="shared" si="5"/>
        <v>15800</v>
      </c>
      <c r="Q13" s="141">
        <f t="shared" si="5"/>
        <v>0.15</v>
      </c>
      <c r="R13" s="142">
        <f t="shared" si="5"/>
        <v>1575</v>
      </c>
      <c r="T13" s="170">
        <v>2005</v>
      </c>
      <c r="U13" s="170">
        <v>4</v>
      </c>
      <c r="V13" s="173"/>
    </row>
    <row r="14" spans="2:22" ht="10.5" customHeight="1" hidden="1">
      <c r="B14" s="140">
        <f t="shared" si="0"/>
        <v>14501</v>
      </c>
      <c r="C14" s="307" t="str">
        <f t="shared" si="1"/>
        <v>-</v>
      </c>
      <c r="D14" s="140">
        <f t="shared" si="1"/>
        <v>19500</v>
      </c>
      <c r="E14" s="141">
        <f t="shared" si="1"/>
        <v>0.25</v>
      </c>
      <c r="F14" s="142">
        <f t="shared" si="1"/>
        <v>2815</v>
      </c>
      <c r="G14" s="19"/>
      <c r="H14" s="140">
        <f t="shared" si="2"/>
        <v>21201</v>
      </c>
      <c r="I14" s="307" t="str">
        <f t="shared" si="3"/>
        <v>-</v>
      </c>
      <c r="J14" s="140">
        <f t="shared" si="3"/>
        <v>28700</v>
      </c>
      <c r="K14" s="141">
        <f t="shared" si="3"/>
        <v>0.25</v>
      </c>
      <c r="L14" s="142">
        <f t="shared" si="3"/>
        <v>4025</v>
      </c>
      <c r="N14" s="142">
        <f t="shared" si="4"/>
        <v>15801</v>
      </c>
      <c r="O14" s="308" t="str">
        <f t="shared" si="5"/>
        <v>-</v>
      </c>
      <c r="P14" s="142">
        <f t="shared" si="5"/>
        <v>21200</v>
      </c>
      <c r="Q14" s="141">
        <f t="shared" si="5"/>
        <v>0.25</v>
      </c>
      <c r="R14" s="142">
        <f t="shared" si="5"/>
        <v>3155</v>
      </c>
      <c r="T14" s="170">
        <v>2006</v>
      </c>
      <c r="U14" s="170">
        <v>4</v>
      </c>
      <c r="V14" s="173"/>
    </row>
    <row r="15" spans="2:22" ht="10.5" customHeight="1" hidden="1">
      <c r="B15" s="140">
        <f t="shared" si="0"/>
        <v>19501</v>
      </c>
      <c r="C15" s="307" t="str">
        <f t="shared" si="1"/>
        <v>-</v>
      </c>
      <c r="D15" s="140">
        <f t="shared" si="1"/>
        <v>60000</v>
      </c>
      <c r="E15" s="141">
        <f t="shared" si="1"/>
        <v>0.25</v>
      </c>
      <c r="F15" s="142">
        <f t="shared" si="1"/>
        <v>2725</v>
      </c>
      <c r="G15" s="19"/>
      <c r="H15" s="140">
        <f t="shared" si="2"/>
        <v>28701</v>
      </c>
      <c r="I15" s="307" t="str">
        <f t="shared" si="3"/>
        <v>-</v>
      </c>
      <c r="J15" s="140">
        <f t="shared" si="3"/>
        <v>60000</v>
      </c>
      <c r="K15" s="141">
        <f t="shared" si="3"/>
        <v>0.25</v>
      </c>
      <c r="L15" s="142">
        <f t="shared" si="3"/>
        <v>3905</v>
      </c>
      <c r="N15" s="142">
        <f t="shared" si="4"/>
        <v>21201</v>
      </c>
      <c r="O15" s="308" t="str">
        <f t="shared" si="5"/>
        <v>-</v>
      </c>
      <c r="P15" s="142">
        <f t="shared" si="5"/>
        <v>60000</v>
      </c>
      <c r="Q15" s="141">
        <f t="shared" si="5"/>
        <v>0.25</v>
      </c>
      <c r="R15" s="142">
        <f t="shared" si="5"/>
        <v>3050</v>
      </c>
      <c r="T15" s="170">
        <v>2007</v>
      </c>
      <c r="U15" s="170">
        <v>5</v>
      </c>
      <c r="V15" s="173"/>
    </row>
    <row r="16" spans="2:22" ht="10.5" customHeight="1" hidden="1">
      <c r="B16" s="140">
        <f t="shared" si="0"/>
        <v>60001</v>
      </c>
      <c r="C16" s="307" t="str">
        <f t="shared" si="1"/>
        <v>-</v>
      </c>
      <c r="D16" s="140">
        <f t="shared" si="1"/>
        <v>99000000</v>
      </c>
      <c r="E16" s="141">
        <f t="shared" si="1"/>
        <v>0.35</v>
      </c>
      <c r="F16" s="142">
        <f t="shared" si="1"/>
        <v>8725</v>
      </c>
      <c r="G16" s="19"/>
      <c r="H16" s="140">
        <f t="shared" si="2"/>
        <v>60001</v>
      </c>
      <c r="I16" s="307" t="str">
        <f t="shared" si="3"/>
        <v>-</v>
      </c>
      <c r="J16" s="140">
        <f t="shared" si="3"/>
        <v>99000000</v>
      </c>
      <c r="K16" s="141">
        <f t="shared" si="3"/>
        <v>0.35</v>
      </c>
      <c r="L16" s="142">
        <f t="shared" si="3"/>
        <v>9905</v>
      </c>
      <c r="N16" s="142">
        <f t="shared" si="4"/>
        <v>60001</v>
      </c>
      <c r="O16" s="308" t="str">
        <f t="shared" si="5"/>
        <v>-</v>
      </c>
      <c r="P16" s="142">
        <f t="shared" si="5"/>
        <v>99000000</v>
      </c>
      <c r="Q16" s="141">
        <f t="shared" si="5"/>
        <v>0.35</v>
      </c>
      <c r="R16" s="142">
        <f t="shared" si="5"/>
        <v>9050</v>
      </c>
      <c r="T16" s="174">
        <v>2008</v>
      </c>
      <c r="U16" s="174">
        <v>6</v>
      </c>
      <c r="V16" s="173"/>
    </row>
    <row r="17" spans="2:22" ht="10.5" customHeight="1" hidden="1">
      <c r="B17" s="140">
        <f t="shared" si="0"/>
      </c>
      <c r="C17" s="307">
        <f t="shared" si="1"/>
        <v>0</v>
      </c>
      <c r="D17" s="140">
        <f t="shared" si="1"/>
        <v>0</v>
      </c>
      <c r="E17" s="141">
        <f t="shared" si="1"/>
        <v>0</v>
      </c>
      <c r="F17" s="142">
        <f t="shared" si="1"/>
        <v>0</v>
      </c>
      <c r="G17" s="19"/>
      <c r="H17" s="140">
        <f t="shared" si="2"/>
      </c>
      <c r="I17" s="307">
        <f t="shared" si="3"/>
        <v>0</v>
      </c>
      <c r="J17" s="140">
        <f t="shared" si="3"/>
        <v>0</v>
      </c>
      <c r="K17" s="141">
        <f t="shared" si="3"/>
        <v>0</v>
      </c>
      <c r="L17" s="142">
        <f t="shared" si="3"/>
        <v>0</v>
      </c>
      <c r="N17" s="142">
        <f t="shared" si="4"/>
      </c>
      <c r="O17" s="308">
        <f t="shared" si="5"/>
        <v>0</v>
      </c>
      <c r="P17" s="142">
        <f t="shared" si="5"/>
        <v>0</v>
      </c>
      <c r="Q17" s="141">
        <f t="shared" si="5"/>
        <v>0</v>
      </c>
      <c r="R17" s="142">
        <f t="shared" si="5"/>
        <v>0</v>
      </c>
      <c r="T17" s="174">
        <v>2009</v>
      </c>
      <c r="U17" s="174">
        <v>7</v>
      </c>
      <c r="V17" s="173"/>
    </row>
    <row r="18" spans="2:22" ht="10.5" customHeight="1" hidden="1">
      <c r="B18" s="140">
        <f t="shared" si="0"/>
      </c>
      <c r="C18" s="307">
        <f t="shared" si="1"/>
        <v>0</v>
      </c>
      <c r="D18" s="140">
        <f t="shared" si="1"/>
        <v>0</v>
      </c>
      <c r="E18" s="141">
        <f t="shared" si="1"/>
        <v>0</v>
      </c>
      <c r="F18" s="142">
        <f t="shared" si="1"/>
        <v>0</v>
      </c>
      <c r="G18" s="19"/>
      <c r="H18" s="140">
        <f t="shared" si="2"/>
      </c>
      <c r="I18" s="307">
        <f t="shared" si="3"/>
        <v>0</v>
      </c>
      <c r="J18" s="140">
        <f t="shared" si="3"/>
        <v>0</v>
      </c>
      <c r="K18" s="141">
        <f t="shared" si="3"/>
        <v>0</v>
      </c>
      <c r="L18" s="142">
        <f t="shared" si="3"/>
        <v>0</v>
      </c>
      <c r="N18" s="142">
        <f t="shared" si="4"/>
      </c>
      <c r="O18" s="308">
        <f t="shared" si="5"/>
        <v>0</v>
      </c>
      <c r="P18" s="142">
        <f t="shared" si="5"/>
        <v>0</v>
      </c>
      <c r="Q18" s="141">
        <f t="shared" si="5"/>
        <v>0</v>
      </c>
      <c r="R18" s="142">
        <f t="shared" si="5"/>
        <v>0</v>
      </c>
      <c r="T18" s="174">
        <v>2010</v>
      </c>
      <c r="U18" s="174">
        <v>7</v>
      </c>
      <c r="V18" s="173"/>
    </row>
    <row r="19" spans="2:22" ht="10.5" customHeight="1" hidden="1">
      <c r="B19" s="68" t="s">
        <v>38</v>
      </c>
      <c r="C19" s="68"/>
      <c r="D19" s="68"/>
      <c r="E19" s="139">
        <f>IF(CHOOSE($V$5,E45,E58,E71,E84,E97,E110,E123,E136,E149,E162,E176)&gt;0,CHOOSE($V$5,E45,E58,E71,E84,E97,E110,E123,E136,E149,E162,E176),"")</f>
        <v>0.5</v>
      </c>
      <c r="F19" s="142">
        <f>IF(CHOOSE($V$5,F45,F58,F71,F84,F97,F110,F123,F136,F149,F162,F176)&gt;0,CHOOSE($V$5,F45,F58,F71,F84,F97,F110,F123,F136,F149,F162,F176),0)</f>
        <v>2340</v>
      </c>
      <c r="G19" s="176"/>
      <c r="H19" s="105"/>
      <c r="I19" s="105"/>
      <c r="J19" s="105"/>
      <c r="K19" s="175"/>
      <c r="L19" s="69"/>
      <c r="T19" s="174">
        <v>2011</v>
      </c>
      <c r="U19" s="174">
        <v>7</v>
      </c>
      <c r="V19" s="173"/>
    </row>
    <row r="20" spans="2:22" ht="10.5" customHeight="1" hidden="1">
      <c r="B20" s="68"/>
      <c r="C20" s="68"/>
      <c r="D20" s="68"/>
      <c r="E20" s="139"/>
      <c r="F20" s="69"/>
      <c r="G20" s="176"/>
      <c r="H20" s="105"/>
      <c r="I20" s="105"/>
      <c r="J20" s="105"/>
      <c r="K20" s="175"/>
      <c r="L20" s="69"/>
      <c r="T20" s="174">
        <v>2012</v>
      </c>
      <c r="U20" s="174">
        <v>7</v>
      </c>
      <c r="V20" s="173"/>
    </row>
    <row r="21" spans="2:22" ht="10.5" customHeight="1" hidden="1">
      <c r="B21" s="68"/>
      <c r="C21" s="68"/>
      <c r="D21" s="68"/>
      <c r="E21" s="139"/>
      <c r="F21" s="69"/>
      <c r="G21" s="176"/>
      <c r="H21" s="105"/>
      <c r="I21" s="105"/>
      <c r="J21" s="105"/>
      <c r="K21" s="175"/>
      <c r="L21" s="69"/>
      <c r="T21" s="174">
        <v>2013</v>
      </c>
      <c r="U21" s="174">
        <v>8</v>
      </c>
      <c r="V21" s="173"/>
    </row>
    <row r="22" spans="2:22" ht="9.75" hidden="1">
      <c r="B22" s="68"/>
      <c r="C22" s="68"/>
      <c r="D22" s="68"/>
      <c r="E22" s="139"/>
      <c r="F22" s="69"/>
      <c r="G22" s="176"/>
      <c r="H22" s="105"/>
      <c r="I22" s="105"/>
      <c r="J22" s="105"/>
      <c r="K22" s="175"/>
      <c r="L22" s="69"/>
      <c r="T22" s="174">
        <v>2014</v>
      </c>
      <c r="U22" s="174">
        <v>9</v>
      </c>
      <c r="V22" s="173"/>
    </row>
    <row r="23" spans="2:22" ht="9.75" hidden="1">
      <c r="B23" s="68"/>
      <c r="C23" s="68"/>
      <c r="D23" s="68"/>
      <c r="E23" s="139"/>
      <c r="F23" s="69"/>
      <c r="G23" s="176"/>
      <c r="H23" s="105"/>
      <c r="I23" s="105"/>
      <c r="J23" s="105"/>
      <c r="K23" s="175"/>
      <c r="L23" s="69"/>
      <c r="T23" s="174">
        <v>2015</v>
      </c>
      <c r="U23" s="174">
        <v>10</v>
      </c>
      <c r="V23" s="173"/>
    </row>
    <row r="24" spans="2:22" ht="9.75" hidden="1">
      <c r="B24" s="68"/>
      <c r="C24" s="68"/>
      <c r="D24" s="68"/>
      <c r="E24" s="139"/>
      <c r="F24" s="69"/>
      <c r="G24" s="176"/>
      <c r="H24" s="105"/>
      <c r="I24" s="105"/>
      <c r="J24" s="105"/>
      <c r="K24" s="175"/>
      <c r="L24" s="69"/>
      <c r="T24" s="174">
        <v>2016</v>
      </c>
      <c r="U24" s="174">
        <v>11</v>
      </c>
      <c r="V24" s="173"/>
    </row>
    <row r="25" spans="2:22" ht="9.75" hidden="1">
      <c r="B25" s="68"/>
      <c r="C25" s="68"/>
      <c r="D25" s="68"/>
      <c r="E25" s="139"/>
      <c r="F25" s="69"/>
      <c r="G25" s="176"/>
      <c r="H25" s="105"/>
      <c r="I25" s="105"/>
      <c r="J25" s="105"/>
      <c r="K25" s="175"/>
      <c r="L25" s="69"/>
      <c r="T25" s="174">
        <v>2017</v>
      </c>
      <c r="U25" s="174">
        <v>11</v>
      </c>
      <c r="V25" s="173"/>
    </row>
    <row r="26" spans="2:22" ht="9.75" hidden="1">
      <c r="B26" s="68"/>
      <c r="C26" s="68"/>
      <c r="D26" s="68"/>
      <c r="E26" s="139"/>
      <c r="F26" s="69"/>
      <c r="G26" s="176"/>
      <c r="H26" s="105"/>
      <c r="I26" s="105"/>
      <c r="J26" s="105"/>
      <c r="K26" s="175"/>
      <c r="L26" s="69"/>
      <c r="T26" s="174">
        <v>2018</v>
      </c>
      <c r="U26" s="174">
        <v>11</v>
      </c>
      <c r="V26" s="173"/>
    </row>
    <row r="27" spans="2:22" ht="12" customHeight="1" hidden="1">
      <c r="B27" s="68"/>
      <c r="C27" s="68"/>
      <c r="D27" s="68"/>
      <c r="E27" s="139"/>
      <c r="F27" s="69"/>
      <c r="G27" s="176"/>
      <c r="H27" s="105"/>
      <c r="I27" s="105"/>
      <c r="J27" s="105"/>
      <c r="K27" s="175"/>
      <c r="L27" s="69"/>
      <c r="T27" s="174">
        <v>2019</v>
      </c>
      <c r="U27" s="174">
        <v>11</v>
      </c>
      <c r="V27" s="173"/>
    </row>
    <row r="28" spans="2:22" ht="12" customHeight="1" hidden="1">
      <c r="B28" s="68"/>
      <c r="C28" s="68"/>
      <c r="D28" s="68"/>
      <c r="E28" s="139"/>
      <c r="F28" s="69"/>
      <c r="G28" s="176"/>
      <c r="H28" s="105"/>
      <c r="I28" s="105"/>
      <c r="J28" s="105"/>
      <c r="K28" s="175"/>
      <c r="L28" s="69"/>
      <c r="T28" s="174">
        <v>2020</v>
      </c>
      <c r="U28" s="174">
        <v>11</v>
      </c>
      <c r="V28" s="173"/>
    </row>
    <row r="29" spans="2:22" ht="12" customHeight="1" hidden="1">
      <c r="B29" s="68"/>
      <c r="C29" s="68"/>
      <c r="D29" s="68"/>
      <c r="E29" s="139"/>
      <c r="F29" s="69"/>
      <c r="G29" s="176"/>
      <c r="H29" s="105"/>
      <c r="I29" s="105"/>
      <c r="J29" s="105"/>
      <c r="K29" s="175"/>
      <c r="L29" s="69"/>
      <c r="T29" s="174">
        <v>2021</v>
      </c>
      <c r="U29" s="174">
        <v>11</v>
      </c>
      <c r="V29" s="173"/>
    </row>
    <row r="30" spans="2:22" ht="12" customHeight="1" hidden="1">
      <c r="B30" s="68"/>
      <c r="C30" s="68"/>
      <c r="D30" s="68"/>
      <c r="E30" s="139"/>
      <c r="F30" s="69"/>
      <c r="G30" s="176"/>
      <c r="H30" s="105"/>
      <c r="I30" s="105"/>
      <c r="J30" s="105"/>
      <c r="K30" s="175"/>
      <c r="L30" s="69"/>
      <c r="T30" s="174">
        <v>2022</v>
      </c>
      <c r="U30" s="174">
        <v>11</v>
      </c>
      <c r="V30" s="173"/>
    </row>
    <row r="31" spans="2:22" ht="12" customHeight="1" hidden="1">
      <c r="B31" s="68"/>
      <c r="C31" s="68"/>
      <c r="D31" s="68"/>
      <c r="E31" s="139"/>
      <c r="F31" s="69"/>
      <c r="G31" s="176"/>
      <c r="H31" s="105"/>
      <c r="I31" s="105"/>
      <c r="J31" s="105"/>
      <c r="K31" s="175"/>
      <c r="L31" s="69"/>
      <c r="T31" s="174">
        <v>2023</v>
      </c>
      <c r="U31" s="174">
        <v>11</v>
      </c>
      <c r="V31" s="173"/>
    </row>
    <row r="32" ht="16.5" customHeight="1"/>
    <row r="33" ht="9.75" customHeight="1">
      <c r="B33" s="66"/>
    </row>
    <row r="34" spans="2:22" ht="9.75" customHeight="1">
      <c r="B34" s="165" t="s">
        <v>61</v>
      </c>
      <c r="C34" s="166"/>
      <c r="D34" s="166"/>
      <c r="E34" s="167"/>
      <c r="F34" s="166"/>
      <c r="G34" s="166"/>
      <c r="H34" s="166"/>
      <c r="I34" s="166"/>
      <c r="J34" s="166"/>
      <c r="K34" s="167"/>
      <c r="L34" s="168"/>
      <c r="M34" s="168"/>
      <c r="N34" s="168"/>
      <c r="O34" s="168"/>
      <c r="P34" s="168"/>
      <c r="Q34" s="168"/>
      <c r="R34" s="168"/>
      <c r="S34" s="168"/>
      <c r="T34" s="168"/>
      <c r="U34" s="168"/>
      <c r="V34" s="169" t="s">
        <v>35</v>
      </c>
    </row>
    <row r="35" spans="5:11" ht="9.75" customHeight="1">
      <c r="E35" s="16"/>
      <c r="K35" s="16"/>
    </row>
    <row r="36" spans="2:22" ht="9.75" customHeight="1">
      <c r="B36" s="181" t="s">
        <v>0</v>
      </c>
      <c r="C36" s="102"/>
      <c r="D36" s="103"/>
      <c r="E36" s="60"/>
      <c r="F36" s="103"/>
      <c r="G36" s="104"/>
      <c r="H36" s="182" t="s">
        <v>31</v>
      </c>
      <c r="I36" s="103"/>
      <c r="J36" s="103"/>
      <c r="K36" s="60"/>
      <c r="L36" s="103"/>
      <c r="T36" s="314" t="s">
        <v>29</v>
      </c>
      <c r="U36" s="314"/>
      <c r="V36" s="314"/>
    </row>
    <row r="37" spans="2:22" ht="9.75" customHeight="1">
      <c r="B37" s="178"/>
      <c r="C37" s="179" t="s">
        <v>37</v>
      </c>
      <c r="D37" s="178"/>
      <c r="E37" s="180" t="s">
        <v>6</v>
      </c>
      <c r="F37" s="180" t="s">
        <v>1</v>
      </c>
      <c r="G37" s="17"/>
      <c r="H37" s="178"/>
      <c r="I37" s="179" t="s">
        <v>37</v>
      </c>
      <c r="J37" s="178"/>
      <c r="K37" s="180" t="s">
        <v>6</v>
      </c>
      <c r="L37" s="180" t="s">
        <v>1</v>
      </c>
      <c r="T37" s="183" t="s">
        <v>28</v>
      </c>
      <c r="U37" s="184"/>
      <c r="V37" s="183" t="s">
        <v>30</v>
      </c>
    </row>
    <row r="38" spans="2:22" ht="9.75" customHeight="1">
      <c r="B38" s="128">
        <v>0</v>
      </c>
      <c r="C38" s="129" t="s">
        <v>2</v>
      </c>
      <c r="D38" s="130">
        <v>3000</v>
      </c>
      <c r="E38" s="126">
        <v>0</v>
      </c>
      <c r="F38" s="131">
        <f>(D38*E38)-(SUM(T$38:T38))</f>
        <v>0</v>
      </c>
      <c r="H38" s="128">
        <v>0</v>
      </c>
      <c r="I38" s="129" t="s">
        <v>2</v>
      </c>
      <c r="J38" s="130">
        <v>4000</v>
      </c>
      <c r="K38" s="126">
        <v>0</v>
      </c>
      <c r="L38" s="131">
        <f>(J38*K38)-(SUM(V$38:V38))</f>
        <v>0</v>
      </c>
      <c r="T38" s="193">
        <f>(D38-B38)*E38</f>
        <v>0</v>
      </c>
      <c r="U38" s="194"/>
      <c r="V38" s="195">
        <f>(J38-H38)*K38</f>
        <v>0</v>
      </c>
    </row>
    <row r="39" spans="2:22" ht="9.75" customHeight="1">
      <c r="B39" s="128">
        <v>3001</v>
      </c>
      <c r="C39" s="129" t="s">
        <v>2</v>
      </c>
      <c r="D39" s="130">
        <v>4000</v>
      </c>
      <c r="E39" s="126">
        <v>0.15</v>
      </c>
      <c r="F39" s="131">
        <f>(D39*E39)-(SUM(T$38:T39))</f>
        <v>450</v>
      </c>
      <c r="H39" s="128">
        <v>4001</v>
      </c>
      <c r="I39" s="129" t="s">
        <v>2</v>
      </c>
      <c r="J39" s="130">
        <v>5500</v>
      </c>
      <c r="K39" s="126">
        <v>0.15</v>
      </c>
      <c r="L39" s="131">
        <f>(J39*K39)-(SUM(V$38:V39))</f>
        <v>600</v>
      </c>
      <c r="T39" s="187">
        <f>(D39-B39+1)*E39</f>
        <v>150</v>
      </c>
      <c r="U39" s="188"/>
      <c r="V39" s="189">
        <f>(J39-H39+1)*K39</f>
        <v>225</v>
      </c>
    </row>
    <row r="40" spans="2:22" ht="9.75" customHeight="1">
      <c r="B40" s="128">
        <v>4001</v>
      </c>
      <c r="C40" s="129" t="s">
        <v>2</v>
      </c>
      <c r="D40" s="130">
        <v>5000</v>
      </c>
      <c r="E40" s="126">
        <v>0.2</v>
      </c>
      <c r="F40" s="131">
        <f>(D40*E40)-(SUM(T$38:T40))</f>
        <v>650</v>
      </c>
      <c r="H40" s="128">
        <v>5501</v>
      </c>
      <c r="I40" s="129" t="s">
        <v>2</v>
      </c>
      <c r="J40" s="130">
        <v>7000</v>
      </c>
      <c r="K40" s="126">
        <v>0.2</v>
      </c>
      <c r="L40" s="131">
        <f>(J40*K40)-(SUM(V$38:V40))</f>
        <v>875</v>
      </c>
      <c r="T40" s="187">
        <f>(D40-B40+1)*E40</f>
        <v>200</v>
      </c>
      <c r="U40" s="188"/>
      <c r="V40" s="189">
        <f>(J40-H40+1)*K40</f>
        <v>300</v>
      </c>
    </row>
    <row r="41" spans="2:22" ht="9.75" customHeight="1">
      <c r="B41" s="128">
        <v>5001</v>
      </c>
      <c r="C41" s="129" t="s">
        <v>2</v>
      </c>
      <c r="D41" s="130">
        <v>6500</v>
      </c>
      <c r="E41" s="126">
        <v>0.25</v>
      </c>
      <c r="F41" s="131">
        <f>(D41*E41)-(SUM(T$38:T41))</f>
        <v>900</v>
      </c>
      <c r="H41" s="128">
        <v>7001</v>
      </c>
      <c r="I41" s="129" t="s">
        <v>2</v>
      </c>
      <c r="J41" s="130">
        <v>8500</v>
      </c>
      <c r="K41" s="126">
        <v>0.25</v>
      </c>
      <c r="L41" s="131">
        <f>(J41*K41)-(SUM(V$38:V41))</f>
        <v>1225</v>
      </c>
      <c r="T41" s="187">
        <f>(D41-B41+1)*E41</f>
        <v>375</v>
      </c>
      <c r="U41" s="188"/>
      <c r="V41" s="189">
        <f>(J41-H41+1)*K41</f>
        <v>375</v>
      </c>
    </row>
    <row r="42" spans="2:22" ht="9.75" customHeight="1">
      <c r="B42" s="128">
        <v>6501</v>
      </c>
      <c r="C42" s="129" t="s">
        <v>2</v>
      </c>
      <c r="D42" s="130">
        <v>8000</v>
      </c>
      <c r="E42" s="126">
        <v>0.3</v>
      </c>
      <c r="F42" s="131">
        <f>(D42*E42)-(SUM(T$38:T42))</f>
        <v>1225</v>
      </c>
      <c r="H42" s="128">
        <v>8501</v>
      </c>
      <c r="I42" s="129" t="s">
        <v>2</v>
      </c>
      <c r="J42" s="130">
        <v>10000</v>
      </c>
      <c r="K42" s="126">
        <v>0.3</v>
      </c>
      <c r="L42" s="131">
        <f>(J42*K42)-(SUM(V$38:V42))</f>
        <v>1650</v>
      </c>
      <c r="T42" s="187">
        <f>(D42-B42+1)*E42</f>
        <v>450</v>
      </c>
      <c r="U42" s="188"/>
      <c r="V42" s="189">
        <f>(J42-H42+1)*K42</f>
        <v>450</v>
      </c>
    </row>
    <row r="43" spans="2:22" ht="9.75" customHeight="1">
      <c r="B43" s="128">
        <v>8001</v>
      </c>
      <c r="C43" s="129" t="s">
        <v>2</v>
      </c>
      <c r="D43" s="130">
        <v>99000000</v>
      </c>
      <c r="E43" s="126">
        <v>0.35</v>
      </c>
      <c r="F43" s="131">
        <f>(D43*E43)-(SUM(T$38:T43))</f>
        <v>1625</v>
      </c>
      <c r="H43" s="128">
        <v>10001</v>
      </c>
      <c r="I43" s="129" t="s">
        <v>2</v>
      </c>
      <c r="J43" s="130">
        <v>99000000</v>
      </c>
      <c r="K43" s="126">
        <v>0.35</v>
      </c>
      <c r="L43" s="131">
        <f>(J43*K43)-(SUM(V$38:V43))</f>
        <v>2150</v>
      </c>
      <c r="T43" s="187">
        <f>(D43-B43+1)*E43</f>
        <v>34647200</v>
      </c>
      <c r="U43" s="188"/>
      <c r="V43" s="189">
        <f>(J43-H43+1)*K43</f>
        <v>34646500</v>
      </c>
    </row>
    <row r="44" spans="2:22" ht="10.5" customHeight="1">
      <c r="B44" s="132"/>
      <c r="C44" s="133"/>
      <c r="D44" s="134"/>
      <c r="E44" s="127"/>
      <c r="F44" s="135"/>
      <c r="G44" s="20"/>
      <c r="H44" s="132"/>
      <c r="I44" s="133"/>
      <c r="J44" s="134"/>
      <c r="K44" s="127"/>
      <c r="L44" s="135"/>
      <c r="T44" s="190"/>
      <c r="U44" s="191"/>
      <c r="V44" s="192"/>
    </row>
    <row r="45" spans="2:12" ht="10.5" customHeight="1">
      <c r="B45" s="16" t="s">
        <v>38</v>
      </c>
      <c r="E45" s="137">
        <v>1</v>
      </c>
      <c r="F45" s="136">
        <v>0</v>
      </c>
      <c r="K45" s="137"/>
      <c r="L45" s="67"/>
    </row>
    <row r="46" ht="10.5" customHeight="1"/>
    <row r="47" spans="2:22" ht="10.5" customHeight="1">
      <c r="B47" s="165" t="s">
        <v>60</v>
      </c>
      <c r="C47" s="166"/>
      <c r="D47" s="166"/>
      <c r="E47" s="167"/>
      <c r="F47" s="166"/>
      <c r="G47" s="166"/>
      <c r="H47" s="166"/>
      <c r="I47" s="166"/>
      <c r="J47" s="166"/>
      <c r="K47" s="167"/>
      <c r="L47" s="168"/>
      <c r="M47" s="168"/>
      <c r="N47" s="168"/>
      <c r="O47" s="168"/>
      <c r="P47" s="168"/>
      <c r="Q47" s="168"/>
      <c r="R47" s="168"/>
      <c r="S47" s="168"/>
      <c r="T47" s="168"/>
      <c r="U47" s="168"/>
      <c r="V47" s="169" t="s">
        <v>35</v>
      </c>
    </row>
    <row r="48" spans="5:11" ht="10.5" customHeight="1">
      <c r="E48" s="16"/>
      <c r="K48" s="16"/>
    </row>
    <row r="49" spans="2:22" ht="10.5" customHeight="1">
      <c r="B49" s="181" t="s">
        <v>0</v>
      </c>
      <c r="C49" s="102"/>
      <c r="D49" s="103"/>
      <c r="E49" s="60"/>
      <c r="F49" s="103"/>
      <c r="G49" s="104"/>
      <c r="H49" s="182" t="s">
        <v>31</v>
      </c>
      <c r="I49" s="103"/>
      <c r="J49" s="103"/>
      <c r="K49" s="60"/>
      <c r="L49" s="103"/>
      <c r="T49" s="314" t="s">
        <v>29</v>
      </c>
      <c r="U49" s="314"/>
      <c r="V49" s="314"/>
    </row>
    <row r="50" spans="2:22" ht="10.5" customHeight="1">
      <c r="B50" s="178"/>
      <c r="C50" s="179" t="s">
        <v>37</v>
      </c>
      <c r="D50" s="178"/>
      <c r="E50" s="180" t="s">
        <v>6</v>
      </c>
      <c r="F50" s="180" t="s">
        <v>1</v>
      </c>
      <c r="G50" s="17"/>
      <c r="H50" s="178"/>
      <c r="I50" s="179" t="s">
        <v>37</v>
      </c>
      <c r="J50" s="178"/>
      <c r="K50" s="180" t="s">
        <v>6</v>
      </c>
      <c r="L50" s="180" t="s">
        <v>1</v>
      </c>
      <c r="T50" s="183" t="s">
        <v>28</v>
      </c>
      <c r="U50" s="184"/>
      <c r="V50" s="183" t="s">
        <v>30</v>
      </c>
    </row>
    <row r="51" spans="2:22" ht="10.5" customHeight="1">
      <c r="B51" s="128">
        <v>0</v>
      </c>
      <c r="C51" s="129" t="s">
        <v>2</v>
      </c>
      <c r="D51" s="130">
        <v>3000</v>
      </c>
      <c r="E51" s="126">
        <v>0</v>
      </c>
      <c r="F51" s="131">
        <f>(D51*E51)-(SUM(T$51:T51))</f>
        <v>0</v>
      </c>
      <c r="H51" s="128">
        <v>0</v>
      </c>
      <c r="I51" s="129" t="s">
        <v>2</v>
      </c>
      <c r="J51" s="130">
        <v>4000</v>
      </c>
      <c r="K51" s="126">
        <v>0</v>
      </c>
      <c r="L51" s="131">
        <f>(J51*K51)-(SUM(V$51:V51))</f>
        <v>0</v>
      </c>
      <c r="T51" s="193">
        <f>(D51-B51)*E51</f>
        <v>0</v>
      </c>
      <c r="U51" s="194"/>
      <c r="V51" s="195">
        <f>(J51-H51)*K51</f>
        <v>0</v>
      </c>
    </row>
    <row r="52" spans="2:22" ht="10.5" customHeight="1">
      <c r="B52" s="128">
        <v>3001</v>
      </c>
      <c r="C52" s="129" t="s">
        <v>2</v>
      </c>
      <c r="D52" s="130">
        <v>4000</v>
      </c>
      <c r="E52" s="126">
        <v>0.15</v>
      </c>
      <c r="F52" s="131">
        <f>(D52*E52)-(SUM(T$51:T52))</f>
        <v>450</v>
      </c>
      <c r="H52" s="128">
        <v>4001</v>
      </c>
      <c r="I52" s="129" t="s">
        <v>2</v>
      </c>
      <c r="J52" s="130">
        <v>5500</v>
      </c>
      <c r="K52" s="126">
        <v>0.15</v>
      </c>
      <c r="L52" s="131">
        <f>(J52*K52)-(SUM(V$51:V52))</f>
        <v>600</v>
      </c>
      <c r="T52" s="187">
        <f>(D52-B52+1)*E52</f>
        <v>150</v>
      </c>
      <c r="U52" s="188"/>
      <c r="V52" s="189">
        <f>(J52-H52+1)*K52</f>
        <v>225</v>
      </c>
    </row>
    <row r="53" spans="2:22" ht="10.5" customHeight="1">
      <c r="B53" s="128">
        <v>4001</v>
      </c>
      <c r="C53" s="129" t="s">
        <v>2</v>
      </c>
      <c r="D53" s="130">
        <v>6000</v>
      </c>
      <c r="E53" s="126">
        <v>0.25</v>
      </c>
      <c r="F53" s="131">
        <f>(D53*E53)-(SUM(T$51:T53))</f>
        <v>850</v>
      </c>
      <c r="H53" s="128">
        <v>5501</v>
      </c>
      <c r="I53" s="129" t="s">
        <v>2</v>
      </c>
      <c r="J53" s="130">
        <v>7500</v>
      </c>
      <c r="K53" s="126">
        <v>0.25</v>
      </c>
      <c r="L53" s="131">
        <f>(J53*K53)-(SUM(V$51:V53))</f>
        <v>1150</v>
      </c>
      <c r="T53" s="187">
        <f>(D53-B53+1)*E53</f>
        <v>500</v>
      </c>
      <c r="U53" s="188"/>
      <c r="V53" s="189">
        <f>(J53-H53+1)*K53</f>
        <v>500</v>
      </c>
    </row>
    <row r="54" spans="2:22" ht="10.5" customHeight="1">
      <c r="B54" s="128">
        <v>6001</v>
      </c>
      <c r="C54" s="129" t="s">
        <v>2</v>
      </c>
      <c r="D54" s="130">
        <v>99000000</v>
      </c>
      <c r="E54" s="126">
        <v>0.35</v>
      </c>
      <c r="F54" s="131">
        <f>(D54*E54)-(SUM(T$51:T54))</f>
        <v>1450</v>
      </c>
      <c r="H54" s="128">
        <v>7501</v>
      </c>
      <c r="I54" s="129" t="s">
        <v>2</v>
      </c>
      <c r="J54" s="130">
        <v>99000000</v>
      </c>
      <c r="K54" s="126">
        <v>0.35</v>
      </c>
      <c r="L54" s="131">
        <f>(J54*K54)-(SUM(V$51:V54))</f>
        <v>1900</v>
      </c>
      <c r="T54" s="187">
        <f>(D54-B54+1)*E54</f>
        <v>34647900</v>
      </c>
      <c r="U54" s="188"/>
      <c r="V54" s="189">
        <f>(J54-H54+1)*K54</f>
        <v>34647375</v>
      </c>
    </row>
    <row r="55" spans="2:22" ht="10.5" customHeight="1">
      <c r="B55" s="128"/>
      <c r="C55" s="129"/>
      <c r="D55" s="130"/>
      <c r="E55" s="126"/>
      <c r="F55" s="131"/>
      <c r="H55" s="128"/>
      <c r="I55" s="129"/>
      <c r="J55" s="130"/>
      <c r="K55" s="126"/>
      <c r="L55" s="131"/>
      <c r="T55" s="187">
        <f>(D55-B55+1)*E55</f>
        <v>0</v>
      </c>
      <c r="U55" s="188"/>
      <c r="V55" s="189">
        <f>(J55-H55+1)*K55</f>
        <v>0</v>
      </c>
    </row>
    <row r="56" spans="2:22" ht="10.5" customHeight="1">
      <c r="B56" s="128"/>
      <c r="C56" s="129"/>
      <c r="D56" s="130"/>
      <c r="E56" s="126"/>
      <c r="F56" s="131"/>
      <c r="H56" s="128"/>
      <c r="I56" s="129"/>
      <c r="J56" s="130"/>
      <c r="K56" s="126"/>
      <c r="L56" s="131"/>
      <c r="T56" s="187">
        <f>(D56-B56+1)*E56</f>
        <v>0</v>
      </c>
      <c r="U56" s="188"/>
      <c r="V56" s="189">
        <f>(J56-H56+1)*K56</f>
        <v>0</v>
      </c>
    </row>
    <row r="57" spans="2:22" ht="10.5" customHeight="1">
      <c r="B57" s="132"/>
      <c r="C57" s="133"/>
      <c r="D57" s="134"/>
      <c r="E57" s="127"/>
      <c r="F57" s="135"/>
      <c r="G57" s="20"/>
      <c r="H57" s="132"/>
      <c r="I57" s="133"/>
      <c r="J57" s="134"/>
      <c r="K57" s="127"/>
      <c r="L57" s="135"/>
      <c r="T57" s="190"/>
      <c r="U57" s="191"/>
      <c r="V57" s="192"/>
    </row>
    <row r="58" spans="2:12" ht="10.5" customHeight="1">
      <c r="B58" s="16" t="s">
        <v>38</v>
      </c>
      <c r="E58" s="137">
        <v>0.5</v>
      </c>
      <c r="F58" s="136">
        <v>1000</v>
      </c>
      <c r="K58" s="137"/>
      <c r="L58" s="67"/>
    </row>
    <row r="59" ht="10.5" customHeight="1"/>
    <row r="60" spans="2:22" ht="10.5" customHeight="1">
      <c r="B60" s="165" t="s">
        <v>59</v>
      </c>
      <c r="C60" s="166"/>
      <c r="D60" s="166"/>
      <c r="E60" s="167"/>
      <c r="F60" s="166"/>
      <c r="G60" s="166"/>
      <c r="H60" s="166"/>
      <c r="I60" s="166"/>
      <c r="J60" s="166"/>
      <c r="K60" s="167"/>
      <c r="L60" s="168"/>
      <c r="M60" s="168"/>
      <c r="N60" s="168"/>
      <c r="O60" s="168"/>
      <c r="P60" s="168"/>
      <c r="Q60" s="168"/>
      <c r="R60" s="168"/>
      <c r="S60" s="168"/>
      <c r="T60" s="168"/>
      <c r="U60" s="168"/>
      <c r="V60" s="169" t="s">
        <v>35</v>
      </c>
    </row>
    <row r="61" spans="5:11" ht="10.5" customHeight="1">
      <c r="E61" s="16"/>
      <c r="K61" s="16"/>
    </row>
    <row r="62" spans="2:22" ht="10.5" customHeight="1">
      <c r="B62" s="181" t="s">
        <v>0</v>
      </c>
      <c r="C62" s="102"/>
      <c r="D62" s="103"/>
      <c r="E62" s="60"/>
      <c r="F62" s="103"/>
      <c r="G62" s="104"/>
      <c r="H62" s="182" t="s">
        <v>31</v>
      </c>
      <c r="I62" s="103"/>
      <c r="J62" s="103"/>
      <c r="K62" s="60"/>
      <c r="L62" s="103"/>
      <c r="T62" s="314" t="s">
        <v>29</v>
      </c>
      <c r="U62" s="314"/>
      <c r="V62" s="314"/>
    </row>
    <row r="63" spans="2:22" ht="10.5" customHeight="1">
      <c r="B63" s="178"/>
      <c r="C63" s="179" t="s">
        <v>37</v>
      </c>
      <c r="D63" s="178"/>
      <c r="E63" s="180" t="s">
        <v>6</v>
      </c>
      <c r="F63" s="180" t="s">
        <v>1</v>
      </c>
      <c r="G63" s="17"/>
      <c r="H63" s="178"/>
      <c r="I63" s="179" t="s">
        <v>37</v>
      </c>
      <c r="J63" s="178"/>
      <c r="K63" s="180" t="s">
        <v>6</v>
      </c>
      <c r="L63" s="180" t="s">
        <v>1</v>
      </c>
      <c r="T63" s="183" t="s">
        <v>28</v>
      </c>
      <c r="U63" s="184"/>
      <c r="V63" s="183" t="s">
        <v>30</v>
      </c>
    </row>
    <row r="64" spans="2:22" ht="10.5" customHeight="1">
      <c r="B64" s="128">
        <v>0</v>
      </c>
      <c r="C64" s="129" t="s">
        <v>2</v>
      </c>
      <c r="D64" s="130">
        <v>3000</v>
      </c>
      <c r="E64" s="126">
        <v>0</v>
      </c>
      <c r="F64" s="131">
        <f>(D64*E64)-(SUM(T$64:T64))</f>
        <v>0</v>
      </c>
      <c r="H64" s="128">
        <v>0</v>
      </c>
      <c r="I64" s="129" t="s">
        <v>2</v>
      </c>
      <c r="J64" s="130">
        <v>4100</v>
      </c>
      <c r="K64" s="126">
        <v>0</v>
      </c>
      <c r="L64" s="131">
        <f>(J64*K64)-(SUM(V$63:V64))</f>
        <v>0</v>
      </c>
      <c r="T64" s="193">
        <f>(D64-B64)*E64</f>
        <v>0</v>
      </c>
      <c r="U64" s="194"/>
      <c r="V64" s="195">
        <f>(J64-H64)*K64</f>
        <v>0</v>
      </c>
    </row>
    <row r="65" spans="2:22" ht="10.5" customHeight="1">
      <c r="B65" s="128">
        <v>3001</v>
      </c>
      <c r="C65" s="129" t="s">
        <v>2</v>
      </c>
      <c r="D65" s="130">
        <v>4000</v>
      </c>
      <c r="E65" s="126">
        <v>0.15</v>
      </c>
      <c r="F65" s="131">
        <f>(D65*E65)-(SUM(T$64:T65))</f>
        <v>450</v>
      </c>
      <c r="H65" s="128">
        <v>4101</v>
      </c>
      <c r="I65" s="129" t="s">
        <v>2</v>
      </c>
      <c r="J65" s="130">
        <v>5900</v>
      </c>
      <c r="K65" s="126">
        <v>0.15</v>
      </c>
      <c r="L65" s="131">
        <f>(J65*K65)-(SUM(V$63:V65))</f>
        <v>615</v>
      </c>
      <c r="T65" s="187">
        <f>(D65-B65+1)*E65</f>
        <v>150</v>
      </c>
      <c r="U65" s="188"/>
      <c r="V65" s="189">
        <f>(J65-H65+1)*K65</f>
        <v>270</v>
      </c>
    </row>
    <row r="66" spans="2:22" ht="10.5" customHeight="1">
      <c r="B66" s="128">
        <v>4001</v>
      </c>
      <c r="C66" s="129" t="s">
        <v>2</v>
      </c>
      <c r="D66" s="130">
        <v>6000</v>
      </c>
      <c r="E66" s="126">
        <v>0.25</v>
      </c>
      <c r="F66" s="131">
        <f>(D66*E66)-(SUM(T$64:T66))</f>
        <v>850</v>
      </c>
      <c r="H66" s="128">
        <v>5901</v>
      </c>
      <c r="I66" s="129" t="s">
        <v>2</v>
      </c>
      <c r="J66" s="130">
        <v>8400</v>
      </c>
      <c r="K66" s="126">
        <v>0.25</v>
      </c>
      <c r="L66" s="131">
        <f>(J66*K66)-(SUM(V$63:V66))</f>
        <v>1205</v>
      </c>
      <c r="T66" s="187">
        <f>(D66-B66+1)*E66</f>
        <v>500</v>
      </c>
      <c r="U66" s="188"/>
      <c r="V66" s="189">
        <f>(J66-H66+1)*K66</f>
        <v>625</v>
      </c>
    </row>
    <row r="67" spans="2:22" ht="10.5" customHeight="1">
      <c r="B67" s="128">
        <v>6001</v>
      </c>
      <c r="C67" s="129" t="s">
        <v>2</v>
      </c>
      <c r="D67" s="130">
        <v>99000000</v>
      </c>
      <c r="E67" s="126">
        <v>0.35</v>
      </c>
      <c r="F67" s="131">
        <f>(D67*E67)-(SUM(T$64:T67))</f>
        <v>1450</v>
      </c>
      <c r="H67" s="128">
        <v>8401</v>
      </c>
      <c r="I67" s="129" t="s">
        <v>2</v>
      </c>
      <c r="J67" s="130">
        <v>99000000</v>
      </c>
      <c r="K67" s="126">
        <v>0.35</v>
      </c>
      <c r="L67" s="131">
        <f>(J67*K67)-(SUM(V$63:V67))</f>
        <v>2045</v>
      </c>
      <c r="T67" s="187">
        <f>(D67-B67+1)*E67</f>
        <v>34647900</v>
      </c>
      <c r="U67" s="188"/>
      <c r="V67" s="189">
        <f>(J67-H67+1)*K67</f>
        <v>34647060</v>
      </c>
    </row>
    <row r="68" spans="2:22" ht="10.5" customHeight="1">
      <c r="B68" s="128"/>
      <c r="C68" s="129"/>
      <c r="D68" s="130"/>
      <c r="E68" s="126"/>
      <c r="F68" s="131"/>
      <c r="H68" s="128"/>
      <c r="I68" s="129"/>
      <c r="J68" s="130"/>
      <c r="K68" s="126"/>
      <c r="L68" s="131"/>
      <c r="T68" s="187">
        <f>(D68-B68+1)*E68</f>
        <v>0</v>
      </c>
      <c r="U68" s="188"/>
      <c r="V68" s="189">
        <f>(J68-H68+1)*K68</f>
        <v>0</v>
      </c>
    </row>
    <row r="69" spans="2:22" ht="10.5" customHeight="1">
      <c r="B69" s="128"/>
      <c r="C69" s="129"/>
      <c r="D69" s="130"/>
      <c r="E69" s="126"/>
      <c r="F69" s="131"/>
      <c r="H69" s="128"/>
      <c r="I69" s="129"/>
      <c r="J69" s="130"/>
      <c r="K69" s="126"/>
      <c r="L69" s="131"/>
      <c r="T69" s="187">
        <f>(D69-B69+1)*E69</f>
        <v>0</v>
      </c>
      <c r="U69" s="188"/>
      <c r="V69" s="189">
        <f>(J69-H69+1)*K69</f>
        <v>0</v>
      </c>
    </row>
    <row r="70" spans="2:22" ht="10.5" customHeight="1">
      <c r="B70" s="132"/>
      <c r="C70" s="133"/>
      <c r="D70" s="134"/>
      <c r="E70" s="127"/>
      <c r="F70" s="135"/>
      <c r="G70" s="20"/>
      <c r="H70" s="132"/>
      <c r="I70" s="133"/>
      <c r="J70" s="134"/>
      <c r="K70" s="127"/>
      <c r="L70" s="135"/>
      <c r="T70" s="190"/>
      <c r="U70" s="191"/>
      <c r="V70" s="192"/>
    </row>
    <row r="71" spans="2:12" ht="10.5" customHeight="1">
      <c r="B71" s="16" t="s">
        <v>38</v>
      </c>
      <c r="E71" s="137">
        <v>0.5</v>
      </c>
      <c r="F71" s="136">
        <v>1000</v>
      </c>
      <c r="K71" s="137"/>
      <c r="L71" s="67"/>
    </row>
    <row r="72" ht="10.5" customHeight="1"/>
    <row r="73" spans="2:22" ht="10.5" customHeight="1">
      <c r="B73" s="165" t="s">
        <v>58</v>
      </c>
      <c r="C73" s="166"/>
      <c r="D73" s="166"/>
      <c r="E73" s="167"/>
      <c r="F73" s="166"/>
      <c r="G73" s="166"/>
      <c r="H73" s="166"/>
      <c r="I73" s="166"/>
      <c r="J73" s="166"/>
      <c r="K73" s="167"/>
      <c r="L73" s="168"/>
      <c r="M73" s="168"/>
      <c r="N73" s="168"/>
      <c r="O73" s="168"/>
      <c r="P73" s="168"/>
      <c r="Q73" s="168"/>
      <c r="R73" s="168"/>
      <c r="S73" s="168"/>
      <c r="T73" s="168"/>
      <c r="U73" s="168"/>
      <c r="V73" s="169" t="s">
        <v>35</v>
      </c>
    </row>
    <row r="74" spans="5:11" ht="10.5" customHeight="1">
      <c r="E74" s="16"/>
      <c r="K74" s="16"/>
    </row>
    <row r="75" spans="2:22" ht="10.5" customHeight="1">
      <c r="B75" s="181" t="s">
        <v>0</v>
      </c>
      <c r="C75" s="102"/>
      <c r="D75" s="103"/>
      <c r="E75" s="60"/>
      <c r="F75" s="103"/>
      <c r="G75" s="104"/>
      <c r="H75" s="182" t="s">
        <v>31</v>
      </c>
      <c r="I75" s="103"/>
      <c r="J75" s="103"/>
      <c r="K75" s="60"/>
      <c r="L75" s="103"/>
      <c r="T75" s="314" t="s">
        <v>29</v>
      </c>
      <c r="U75" s="314"/>
      <c r="V75" s="314"/>
    </row>
    <row r="76" spans="2:22" ht="10.5" customHeight="1">
      <c r="B76" s="178"/>
      <c r="C76" s="179" t="s">
        <v>37</v>
      </c>
      <c r="D76" s="178"/>
      <c r="E76" s="180" t="s">
        <v>6</v>
      </c>
      <c r="F76" s="180" t="s">
        <v>1</v>
      </c>
      <c r="G76" s="17"/>
      <c r="H76" s="178"/>
      <c r="I76" s="179" t="s">
        <v>37</v>
      </c>
      <c r="J76" s="178"/>
      <c r="K76" s="180" t="s">
        <v>6</v>
      </c>
      <c r="L76" s="180" t="s">
        <v>1</v>
      </c>
      <c r="T76" s="183" t="s">
        <v>28</v>
      </c>
      <c r="U76" s="184"/>
      <c r="V76" s="183" t="s">
        <v>30</v>
      </c>
    </row>
    <row r="77" spans="2:22" ht="10.5" customHeight="1">
      <c r="B77" s="128">
        <v>0</v>
      </c>
      <c r="C77" s="129" t="s">
        <v>2</v>
      </c>
      <c r="D77" s="130">
        <v>3100</v>
      </c>
      <c r="E77" s="126">
        <v>0</v>
      </c>
      <c r="F77" s="131">
        <f>(D77*E77)-(SUM(T$77:T77))</f>
        <v>0</v>
      </c>
      <c r="H77" s="128">
        <v>0</v>
      </c>
      <c r="I77" s="129" t="s">
        <v>2</v>
      </c>
      <c r="J77" s="130">
        <v>4300</v>
      </c>
      <c r="K77" s="126">
        <v>0</v>
      </c>
      <c r="L77" s="131">
        <f>(J77*K77)-(SUM(V$77:V77))</f>
        <v>0</v>
      </c>
      <c r="T77" s="193">
        <f>(D77-B77)*E77</f>
        <v>0</v>
      </c>
      <c r="U77" s="194"/>
      <c r="V77" s="195">
        <f>(J77-H77)*K77</f>
        <v>0</v>
      </c>
    </row>
    <row r="78" spans="2:22" ht="10.5" customHeight="1">
      <c r="B78" s="128">
        <v>3101</v>
      </c>
      <c r="C78" s="129" t="s">
        <v>2</v>
      </c>
      <c r="D78" s="130">
        <v>4100</v>
      </c>
      <c r="E78" s="126">
        <v>0.15</v>
      </c>
      <c r="F78" s="131">
        <f>(D78*E78)-(SUM(T$77:T78))</f>
        <v>465</v>
      </c>
      <c r="H78" s="128">
        <v>4301</v>
      </c>
      <c r="I78" s="129" t="s">
        <v>2</v>
      </c>
      <c r="J78" s="130">
        <v>6000</v>
      </c>
      <c r="K78" s="126">
        <v>0.15</v>
      </c>
      <c r="L78" s="131">
        <f>(J78*K78)-(SUM(V$77:V78))</f>
        <v>645</v>
      </c>
      <c r="T78" s="187">
        <f>(D78-B78+1)*E78</f>
        <v>150</v>
      </c>
      <c r="U78" s="188"/>
      <c r="V78" s="189">
        <f>(J78-H78+1)*K78</f>
        <v>255</v>
      </c>
    </row>
    <row r="79" spans="2:22" ht="10.5" customHeight="1">
      <c r="B79" s="128">
        <v>4101</v>
      </c>
      <c r="C79" s="129" t="s">
        <v>2</v>
      </c>
      <c r="D79" s="130">
        <v>5000</v>
      </c>
      <c r="E79" s="126">
        <v>0.2</v>
      </c>
      <c r="F79" s="131">
        <f>(D79*E79)-(SUM(T$77:T79))</f>
        <v>670</v>
      </c>
      <c r="H79" s="128">
        <v>6001</v>
      </c>
      <c r="I79" s="129" t="s">
        <v>2</v>
      </c>
      <c r="J79" s="130">
        <v>7250</v>
      </c>
      <c r="K79" s="126">
        <v>0.2</v>
      </c>
      <c r="L79" s="131">
        <f>(J79*K79)-(SUM(V$77:V79))</f>
        <v>945</v>
      </c>
      <c r="T79" s="187">
        <f>(D79-B79+1)*E79</f>
        <v>180</v>
      </c>
      <c r="U79" s="188"/>
      <c r="V79" s="189">
        <f>(J79-H79+1)*K79</f>
        <v>250</v>
      </c>
    </row>
    <row r="80" spans="2:22" ht="10.5" customHeight="1">
      <c r="B80" s="128">
        <v>5001</v>
      </c>
      <c r="C80" s="129" t="s">
        <v>2</v>
      </c>
      <c r="D80" s="130">
        <v>6000</v>
      </c>
      <c r="E80" s="126">
        <v>0.25</v>
      </c>
      <c r="F80" s="131">
        <f>(D80*E80)-(SUM(T$77:T80))</f>
        <v>920</v>
      </c>
      <c r="H80" s="128">
        <v>7251</v>
      </c>
      <c r="I80" s="129" t="s">
        <v>2</v>
      </c>
      <c r="J80" s="130">
        <v>8500</v>
      </c>
      <c r="K80" s="126">
        <v>0.25</v>
      </c>
      <c r="L80" s="131">
        <f>(J80*K80)-(SUM(V$77:V80))</f>
        <v>1307.5</v>
      </c>
      <c r="T80" s="187">
        <f>(D80-B80+1)*E80</f>
        <v>250</v>
      </c>
      <c r="U80" s="188"/>
      <c r="V80" s="189">
        <f>(J80-H80+1)*K80</f>
        <v>312.5</v>
      </c>
    </row>
    <row r="81" spans="2:22" ht="10.5" customHeight="1">
      <c r="B81" s="128">
        <v>6001</v>
      </c>
      <c r="C81" s="129" t="s">
        <v>2</v>
      </c>
      <c r="D81" s="130">
        <v>6750</v>
      </c>
      <c r="E81" s="126">
        <v>0.3</v>
      </c>
      <c r="F81" s="131">
        <f>(D81*E81)-(SUM(T$77:T81))</f>
        <v>1220</v>
      </c>
      <c r="H81" s="128">
        <v>8501</v>
      </c>
      <c r="I81" s="129" t="s">
        <v>2</v>
      </c>
      <c r="J81" s="130">
        <v>10000</v>
      </c>
      <c r="K81" s="126">
        <v>0.3</v>
      </c>
      <c r="L81" s="131">
        <f>(J81*K81)-(SUM(V$77:V81))</f>
        <v>1732.5</v>
      </c>
      <c r="T81" s="187">
        <f>(D81-B81+1)*E81</f>
        <v>225</v>
      </c>
      <c r="U81" s="188"/>
      <c r="V81" s="189">
        <f>(J81-H81+1)*K81</f>
        <v>450</v>
      </c>
    </row>
    <row r="82" spans="2:22" ht="10.5" customHeight="1">
      <c r="B82" s="128">
        <v>6751</v>
      </c>
      <c r="C82" s="129" t="s">
        <v>2</v>
      </c>
      <c r="D82" s="130">
        <v>99000000</v>
      </c>
      <c r="E82" s="126">
        <v>0.35</v>
      </c>
      <c r="F82" s="131">
        <f>(D82*E82)-(SUM(T$77:T82))</f>
        <v>1557.5</v>
      </c>
      <c r="H82" s="128">
        <v>10001</v>
      </c>
      <c r="I82" s="129" t="s">
        <v>2</v>
      </c>
      <c r="J82" s="130">
        <v>99000000</v>
      </c>
      <c r="K82" s="126">
        <v>0.35</v>
      </c>
      <c r="L82" s="131">
        <f>(J82*K82)-(SUM(V$77:V82))</f>
        <v>2232.5</v>
      </c>
      <c r="T82" s="187">
        <f>(D82-B82+1)*E82</f>
        <v>34647637.5</v>
      </c>
      <c r="U82" s="188"/>
      <c r="V82" s="189">
        <f>(J82-H82+1)*K82</f>
        <v>34646500</v>
      </c>
    </row>
    <row r="83" spans="2:22" ht="10.5" customHeight="1">
      <c r="B83" s="132"/>
      <c r="C83" s="133"/>
      <c r="D83" s="134"/>
      <c r="E83" s="127"/>
      <c r="F83" s="135"/>
      <c r="G83" s="20"/>
      <c r="H83" s="132"/>
      <c r="I83" s="133"/>
      <c r="J83" s="134"/>
      <c r="K83" s="127"/>
      <c r="L83" s="135"/>
      <c r="T83" s="190"/>
      <c r="U83" s="191"/>
      <c r="V83" s="192"/>
    </row>
    <row r="84" spans="2:12" ht="10.5" customHeight="1">
      <c r="B84" s="16" t="s">
        <v>38</v>
      </c>
      <c r="E84" s="137">
        <v>0.5</v>
      </c>
      <c r="F84" s="136">
        <v>1000</v>
      </c>
      <c r="K84" s="137"/>
      <c r="L84" s="67"/>
    </row>
    <row r="85" ht="10.5" customHeight="1"/>
    <row r="86" spans="2:22" ht="10.5" customHeight="1">
      <c r="B86" s="165" t="s">
        <v>57</v>
      </c>
      <c r="C86" s="166"/>
      <c r="D86" s="166"/>
      <c r="E86" s="167"/>
      <c r="F86" s="166"/>
      <c r="G86" s="166"/>
      <c r="H86" s="166"/>
      <c r="I86" s="166"/>
      <c r="J86" s="166"/>
      <c r="K86" s="167"/>
      <c r="L86" s="168"/>
      <c r="M86" s="168"/>
      <c r="N86" s="168"/>
      <c r="O86" s="168"/>
      <c r="P86" s="168"/>
      <c r="Q86" s="168"/>
      <c r="R86" s="168"/>
      <c r="S86" s="168"/>
      <c r="T86" s="168"/>
      <c r="U86" s="168"/>
      <c r="V86" s="169" t="s">
        <v>35</v>
      </c>
    </row>
    <row r="87" spans="5:11" ht="10.5" customHeight="1">
      <c r="E87" s="16"/>
      <c r="K87" s="16"/>
    </row>
    <row r="88" spans="2:22" ht="10.5" customHeight="1">
      <c r="B88" s="181" t="s">
        <v>0</v>
      </c>
      <c r="C88" s="102"/>
      <c r="D88" s="103"/>
      <c r="E88" s="60"/>
      <c r="F88" s="103"/>
      <c r="G88" s="104"/>
      <c r="H88" s="182" t="s">
        <v>31</v>
      </c>
      <c r="I88" s="103"/>
      <c r="J88" s="103"/>
      <c r="K88" s="60"/>
      <c r="L88" s="103"/>
      <c r="T88" s="314" t="s">
        <v>29</v>
      </c>
      <c r="U88" s="314"/>
      <c r="V88" s="314"/>
    </row>
    <row r="89" spans="2:22" ht="10.5" customHeight="1">
      <c r="B89" s="178"/>
      <c r="C89" s="179" t="s">
        <v>37</v>
      </c>
      <c r="D89" s="178"/>
      <c r="E89" s="180" t="s">
        <v>6</v>
      </c>
      <c r="F89" s="180" t="s">
        <v>1</v>
      </c>
      <c r="G89" s="17"/>
      <c r="H89" s="178"/>
      <c r="I89" s="179" t="s">
        <v>37</v>
      </c>
      <c r="J89" s="178"/>
      <c r="K89" s="180" t="s">
        <v>6</v>
      </c>
      <c r="L89" s="180" t="s">
        <v>1</v>
      </c>
      <c r="T89" s="183" t="s">
        <v>28</v>
      </c>
      <c r="U89" s="184"/>
      <c r="V89" s="183" t="s">
        <v>30</v>
      </c>
    </row>
    <row r="90" spans="2:22" ht="10.5" customHeight="1">
      <c r="B90" s="128">
        <v>0</v>
      </c>
      <c r="C90" s="129" t="s">
        <v>2</v>
      </c>
      <c r="D90" s="130">
        <v>3250</v>
      </c>
      <c r="E90" s="126">
        <v>0</v>
      </c>
      <c r="F90" s="131">
        <f>(D90*E90)-(SUM(T$90:T90))</f>
        <v>0</v>
      </c>
      <c r="H90" s="128">
        <v>0</v>
      </c>
      <c r="I90" s="129" t="s">
        <v>2</v>
      </c>
      <c r="J90" s="130">
        <v>4500</v>
      </c>
      <c r="K90" s="126">
        <v>0</v>
      </c>
      <c r="L90" s="131">
        <f>(J90*K90)-(SUM(V$90:V90))</f>
        <v>0</v>
      </c>
      <c r="T90" s="193">
        <f>(D90-B90)*E90</f>
        <v>0</v>
      </c>
      <c r="U90" s="194"/>
      <c r="V90" s="195">
        <f>(J90-H90)*K90</f>
        <v>0</v>
      </c>
    </row>
    <row r="91" spans="2:22" ht="10.5" customHeight="1">
      <c r="B91" s="128">
        <v>3251</v>
      </c>
      <c r="C91" s="129" t="s">
        <v>2</v>
      </c>
      <c r="D91" s="130">
        <v>5500</v>
      </c>
      <c r="E91" s="126">
        <v>0.15</v>
      </c>
      <c r="F91" s="131">
        <f>(D91*E91)-(SUM(T$90:T91))</f>
        <v>487.5</v>
      </c>
      <c r="H91" s="128">
        <v>4501</v>
      </c>
      <c r="I91" s="129" t="s">
        <v>2</v>
      </c>
      <c r="J91" s="130">
        <v>8000</v>
      </c>
      <c r="K91" s="126">
        <v>0.15</v>
      </c>
      <c r="L91" s="131">
        <f>(J91*K91)-(SUM(V$90:V91))</f>
        <v>675</v>
      </c>
      <c r="T91" s="187">
        <f>(D91-B91+1)*E91</f>
        <v>337.5</v>
      </c>
      <c r="U91" s="188"/>
      <c r="V91" s="189">
        <f>(J91-H91+1)*K91</f>
        <v>525</v>
      </c>
    </row>
    <row r="92" spans="2:22" ht="10.5" customHeight="1">
      <c r="B92" s="128">
        <v>5501</v>
      </c>
      <c r="C92" s="129" t="s">
        <v>2</v>
      </c>
      <c r="D92" s="130">
        <v>6750</v>
      </c>
      <c r="E92" s="126">
        <v>0.25</v>
      </c>
      <c r="F92" s="131">
        <f>(D92*E92)-(SUM(T$90:T92))</f>
        <v>1037.5</v>
      </c>
      <c r="H92" s="128">
        <v>8001</v>
      </c>
      <c r="I92" s="129" t="s">
        <v>2</v>
      </c>
      <c r="J92" s="130">
        <v>10000</v>
      </c>
      <c r="K92" s="126">
        <v>0.25</v>
      </c>
      <c r="L92" s="131">
        <f>(J92*K92)-(SUM(V$90:V92))</f>
        <v>1475</v>
      </c>
      <c r="T92" s="187">
        <f>(D92-B92+1)*E92</f>
        <v>312.5</v>
      </c>
      <c r="U92" s="188"/>
      <c r="V92" s="189">
        <f>(J92-H92+1)*K92</f>
        <v>500</v>
      </c>
    </row>
    <row r="93" spans="2:22" ht="10.5" customHeight="1">
      <c r="B93" s="128">
        <v>6751</v>
      </c>
      <c r="C93" s="129" t="s">
        <v>2</v>
      </c>
      <c r="D93" s="130">
        <v>99000000</v>
      </c>
      <c r="E93" s="126">
        <v>0.35</v>
      </c>
      <c r="F93" s="131">
        <f>(D93*E93)-(SUM(T$90:T93))</f>
        <v>1712.5</v>
      </c>
      <c r="H93" s="128">
        <v>10001</v>
      </c>
      <c r="I93" s="129" t="s">
        <v>2</v>
      </c>
      <c r="J93" s="130">
        <v>99000000</v>
      </c>
      <c r="K93" s="126">
        <v>0.35</v>
      </c>
      <c r="L93" s="131">
        <f>(J93*K93)-(SUM(V$90:V93))</f>
        <v>2475</v>
      </c>
      <c r="T93" s="187">
        <f>(D93-B93+1)*E93</f>
        <v>34647637.5</v>
      </c>
      <c r="U93" s="188"/>
      <c r="V93" s="189">
        <f>(J93-H93+1)*K93</f>
        <v>34646500</v>
      </c>
    </row>
    <row r="94" spans="2:22" ht="10.5" customHeight="1">
      <c r="B94" s="128"/>
      <c r="C94" s="129"/>
      <c r="D94" s="130"/>
      <c r="E94" s="126"/>
      <c r="F94" s="131"/>
      <c r="H94" s="128"/>
      <c r="I94" s="129"/>
      <c r="J94" s="130"/>
      <c r="K94" s="126"/>
      <c r="L94" s="131"/>
      <c r="T94" s="187">
        <f>(D94-B94+1)*E94</f>
        <v>0</v>
      </c>
      <c r="U94" s="188"/>
      <c r="V94" s="189">
        <f>(J94-H94+1)*K94</f>
        <v>0</v>
      </c>
    </row>
    <row r="95" spans="2:22" ht="10.5" customHeight="1">
      <c r="B95" s="128"/>
      <c r="C95" s="129"/>
      <c r="D95" s="130"/>
      <c r="E95" s="126"/>
      <c r="F95" s="131"/>
      <c r="H95" s="128"/>
      <c r="I95" s="129"/>
      <c r="J95" s="130"/>
      <c r="K95" s="126"/>
      <c r="L95" s="131"/>
      <c r="T95" s="187">
        <f>(D95-B95+1)*E95</f>
        <v>0</v>
      </c>
      <c r="U95" s="188"/>
      <c r="V95" s="189">
        <f>(J95-H95+1)*K95</f>
        <v>0</v>
      </c>
    </row>
    <row r="96" spans="2:22" ht="10.5" customHeight="1">
      <c r="B96" s="132"/>
      <c r="C96" s="133"/>
      <c r="D96" s="134"/>
      <c r="E96" s="127"/>
      <c r="F96" s="135"/>
      <c r="G96" s="20"/>
      <c r="H96" s="132"/>
      <c r="I96" s="133"/>
      <c r="J96" s="134"/>
      <c r="K96" s="127"/>
      <c r="L96" s="135"/>
      <c r="T96" s="190"/>
      <c r="U96" s="191"/>
      <c r="V96" s="192"/>
    </row>
    <row r="97" spans="2:12" ht="10.5" customHeight="1">
      <c r="B97" s="16" t="s">
        <v>38</v>
      </c>
      <c r="E97" s="137">
        <v>0.5</v>
      </c>
      <c r="F97" s="136">
        <v>1000</v>
      </c>
      <c r="K97" s="137"/>
      <c r="L97" s="67"/>
    </row>
    <row r="98" ht="10.5" customHeight="1"/>
    <row r="99" spans="2:22" ht="10.5" customHeight="1">
      <c r="B99" s="114" t="s">
        <v>55</v>
      </c>
      <c r="C99" s="115"/>
      <c r="D99" s="115"/>
      <c r="E99" s="138"/>
      <c r="F99" s="115"/>
      <c r="G99" s="115"/>
      <c r="H99" s="115"/>
      <c r="I99" s="115"/>
      <c r="J99" s="115"/>
      <c r="K99" s="138"/>
      <c r="L99" s="116"/>
      <c r="M99" s="116"/>
      <c r="N99" s="116"/>
      <c r="O99" s="116"/>
      <c r="P99" s="116"/>
      <c r="Q99" s="116"/>
      <c r="R99" s="116"/>
      <c r="S99" s="116"/>
      <c r="T99" s="116"/>
      <c r="U99" s="116"/>
      <c r="V99" s="117" t="s">
        <v>48</v>
      </c>
    </row>
    <row r="100" spans="5:11" ht="10.5" customHeight="1">
      <c r="E100" s="16"/>
      <c r="K100" s="16"/>
    </row>
    <row r="101" spans="2:22" ht="10.5" customHeight="1">
      <c r="B101" s="185" t="s">
        <v>0</v>
      </c>
      <c r="C101" s="102"/>
      <c r="D101" s="103"/>
      <c r="E101" s="60"/>
      <c r="F101" s="103"/>
      <c r="G101" s="104"/>
      <c r="H101" s="186" t="s">
        <v>31</v>
      </c>
      <c r="I101" s="103"/>
      <c r="J101" s="103"/>
      <c r="K101" s="60"/>
      <c r="L101" s="103"/>
      <c r="T101" s="314" t="s">
        <v>29</v>
      </c>
      <c r="U101" s="314"/>
      <c r="V101" s="314"/>
    </row>
    <row r="102" spans="2:22" ht="10.5" customHeight="1">
      <c r="B102" s="178"/>
      <c r="C102" s="179" t="s">
        <v>34</v>
      </c>
      <c r="D102" s="178"/>
      <c r="E102" s="180" t="s">
        <v>6</v>
      </c>
      <c r="F102" s="180" t="s">
        <v>1</v>
      </c>
      <c r="G102" s="17"/>
      <c r="H102" s="178"/>
      <c r="I102" s="179" t="s">
        <v>34</v>
      </c>
      <c r="J102" s="178"/>
      <c r="K102" s="180" t="s">
        <v>6</v>
      </c>
      <c r="L102" s="180" t="s">
        <v>1</v>
      </c>
      <c r="T102" s="111" t="s">
        <v>28</v>
      </c>
      <c r="U102" s="112"/>
      <c r="V102" s="111" t="s">
        <v>30</v>
      </c>
    </row>
    <row r="103" spans="2:22" ht="10.5" customHeight="1">
      <c r="B103" s="118">
        <v>0</v>
      </c>
      <c r="C103" s="119" t="s">
        <v>2</v>
      </c>
      <c r="D103" s="120">
        <v>8150</v>
      </c>
      <c r="E103" s="126">
        <v>0</v>
      </c>
      <c r="F103" s="121">
        <f>(D103*E103)-(SUM(T$103:T103))</f>
        <v>0</v>
      </c>
      <c r="H103" s="118">
        <v>0</v>
      </c>
      <c r="I103" s="119" t="s">
        <v>2</v>
      </c>
      <c r="J103" s="120">
        <v>11400</v>
      </c>
      <c r="K103" s="126">
        <v>0</v>
      </c>
      <c r="L103" s="121">
        <f>(J103*K103)-(SUM(V$103:V103))</f>
        <v>0</v>
      </c>
      <c r="T103" s="193">
        <f>(D103-B103)*E103</f>
        <v>0</v>
      </c>
      <c r="U103" s="194"/>
      <c r="V103" s="195">
        <f>(J103-H103)*K103</f>
        <v>0</v>
      </c>
    </row>
    <row r="104" spans="2:22" ht="10.5" customHeight="1">
      <c r="B104" s="118">
        <v>8151</v>
      </c>
      <c r="C104" s="119" t="s">
        <v>2</v>
      </c>
      <c r="D104" s="120">
        <v>14000</v>
      </c>
      <c r="E104" s="126">
        <v>0.15</v>
      </c>
      <c r="F104" s="121">
        <f>(D104*E104)-(SUM(T$103:T104))</f>
        <v>1222.5</v>
      </c>
      <c r="H104" s="118">
        <v>11401</v>
      </c>
      <c r="I104" s="119" t="s">
        <v>2</v>
      </c>
      <c r="J104" s="120">
        <v>20500</v>
      </c>
      <c r="K104" s="126">
        <v>0.15</v>
      </c>
      <c r="L104" s="121">
        <f>(J104*K104)-(SUM(V$103:V104))</f>
        <v>1710</v>
      </c>
      <c r="T104" s="187">
        <f>(D104-B104+1)*E104</f>
        <v>877.5</v>
      </c>
      <c r="U104" s="188"/>
      <c r="V104" s="189">
        <f>(J104-H104+1)*K104</f>
        <v>1365</v>
      </c>
    </row>
    <row r="105" spans="2:22" ht="10.5" customHeight="1">
      <c r="B105" s="118">
        <v>14001</v>
      </c>
      <c r="C105" s="119" t="s">
        <v>2</v>
      </c>
      <c r="D105" s="120">
        <v>19000</v>
      </c>
      <c r="E105" s="126">
        <v>0.25</v>
      </c>
      <c r="F105" s="121">
        <f>(D105*E105)-(SUM(T$103:T105))</f>
        <v>2622.5</v>
      </c>
      <c r="H105" s="118">
        <v>20501</v>
      </c>
      <c r="I105" s="119" t="s">
        <v>2</v>
      </c>
      <c r="J105" s="120">
        <v>28000</v>
      </c>
      <c r="K105" s="126">
        <v>0.25</v>
      </c>
      <c r="L105" s="121">
        <f>(J105*K105)-(SUM(V$103:V105))</f>
        <v>3760</v>
      </c>
      <c r="T105" s="187">
        <f>(D105-B105+1)*E105</f>
        <v>1250</v>
      </c>
      <c r="U105" s="188"/>
      <c r="V105" s="189">
        <f>(J105-H105+1)*K105</f>
        <v>1875</v>
      </c>
    </row>
    <row r="106" spans="2:22" ht="10.5" customHeight="1">
      <c r="B106" s="118">
        <v>19001</v>
      </c>
      <c r="C106" s="119" t="s">
        <v>2</v>
      </c>
      <c r="D106" s="120">
        <v>99000000</v>
      </c>
      <c r="E106" s="126">
        <v>0.35</v>
      </c>
      <c r="F106" s="121">
        <f>(D106*E106)-(SUM(T$103:T106))</f>
        <v>4522.5</v>
      </c>
      <c r="H106" s="118">
        <v>28001</v>
      </c>
      <c r="I106" s="119" t="s">
        <v>2</v>
      </c>
      <c r="J106" s="120">
        <v>99000000</v>
      </c>
      <c r="K106" s="126">
        <v>0.35</v>
      </c>
      <c r="L106" s="121">
        <f>(J106*K106)-(SUM(V$103:V106))</f>
        <v>6560</v>
      </c>
      <c r="T106" s="187">
        <f>(D106-B106+1)*E106</f>
        <v>34643350</v>
      </c>
      <c r="U106" s="188"/>
      <c r="V106" s="189">
        <f>(J106-H106+1)*K106</f>
        <v>34640200</v>
      </c>
    </row>
    <row r="107" spans="2:22" ht="10.5" customHeight="1">
      <c r="B107" s="118"/>
      <c r="C107" s="119"/>
      <c r="D107" s="120"/>
      <c r="E107" s="126"/>
      <c r="F107" s="121"/>
      <c r="H107" s="118"/>
      <c r="I107" s="119"/>
      <c r="J107" s="120"/>
      <c r="K107" s="126"/>
      <c r="L107" s="121"/>
      <c r="T107" s="187">
        <f>(D107-B107+1)*E107</f>
        <v>0</v>
      </c>
      <c r="U107" s="188"/>
      <c r="V107" s="189">
        <f>(J107-H107+1)*K107</f>
        <v>0</v>
      </c>
    </row>
    <row r="108" spans="2:22" ht="10.5" customHeight="1">
      <c r="B108" s="118"/>
      <c r="C108" s="119"/>
      <c r="D108" s="120"/>
      <c r="E108" s="126"/>
      <c r="F108" s="121"/>
      <c r="H108" s="118"/>
      <c r="I108" s="119"/>
      <c r="J108" s="120"/>
      <c r="K108" s="126"/>
      <c r="L108" s="121"/>
      <c r="T108" s="187">
        <f>(D108-B108+1)*E108</f>
        <v>0</v>
      </c>
      <c r="U108" s="188"/>
      <c r="V108" s="189">
        <f>(J108-H108+1)*K108</f>
        <v>0</v>
      </c>
    </row>
    <row r="109" spans="2:22" ht="10.5" customHeight="1">
      <c r="B109" s="122"/>
      <c r="C109" s="123"/>
      <c r="D109" s="124"/>
      <c r="E109" s="127"/>
      <c r="F109" s="125"/>
      <c r="G109" s="20"/>
      <c r="H109" s="122"/>
      <c r="I109" s="123"/>
      <c r="J109" s="124"/>
      <c r="K109" s="127"/>
      <c r="L109" s="125"/>
      <c r="T109" s="190"/>
      <c r="U109" s="191"/>
      <c r="V109" s="192"/>
    </row>
    <row r="110" spans="2:12" ht="10.5" customHeight="1">
      <c r="B110" s="16" t="s">
        <v>38</v>
      </c>
      <c r="E110" s="137">
        <v>0.5</v>
      </c>
      <c r="F110" s="105">
        <f>1170*2</f>
        <v>2340</v>
      </c>
      <c r="K110" s="137"/>
      <c r="L110" s="67"/>
    </row>
    <row r="111" ht="10.5" customHeight="1"/>
    <row r="112" spans="2:23" ht="10.5" customHeight="1">
      <c r="B112" s="114" t="s">
        <v>56</v>
      </c>
      <c r="C112" s="115"/>
      <c r="D112" s="115"/>
      <c r="E112" s="138"/>
      <c r="F112" s="115"/>
      <c r="G112" s="115"/>
      <c r="H112" s="115"/>
      <c r="I112" s="115"/>
      <c r="J112" s="115"/>
      <c r="K112" s="138"/>
      <c r="L112" s="116"/>
      <c r="M112" s="116"/>
      <c r="N112" s="116"/>
      <c r="O112" s="116"/>
      <c r="P112" s="116"/>
      <c r="Q112" s="116"/>
      <c r="R112" s="116"/>
      <c r="S112" s="116"/>
      <c r="T112" s="116"/>
      <c r="U112" s="116"/>
      <c r="V112" s="116"/>
      <c r="W112" s="117" t="s">
        <v>48</v>
      </c>
    </row>
    <row r="113" spans="5:11" ht="10.5" customHeight="1">
      <c r="E113" s="16"/>
      <c r="K113" s="16"/>
    </row>
    <row r="114" spans="2:23" ht="10.5" customHeight="1">
      <c r="B114" s="185" t="s">
        <v>0</v>
      </c>
      <c r="C114" s="102"/>
      <c r="D114" s="103"/>
      <c r="E114" s="60"/>
      <c r="F114" s="103"/>
      <c r="G114" s="104"/>
      <c r="H114" s="186" t="s">
        <v>31</v>
      </c>
      <c r="I114" s="103"/>
      <c r="J114" s="103"/>
      <c r="K114" s="60"/>
      <c r="L114" s="103"/>
      <c r="N114" s="186" t="s">
        <v>50</v>
      </c>
      <c r="O114" s="103"/>
      <c r="P114" s="103"/>
      <c r="Q114" s="60"/>
      <c r="R114" s="103"/>
      <c r="T114" s="314" t="s">
        <v>29</v>
      </c>
      <c r="U114" s="314"/>
      <c r="V114" s="314"/>
      <c r="W114" s="314"/>
    </row>
    <row r="115" spans="2:23" ht="10.5" customHeight="1">
      <c r="B115" s="178"/>
      <c r="C115" s="179" t="s">
        <v>34</v>
      </c>
      <c r="D115" s="178"/>
      <c r="E115" s="180" t="s">
        <v>6</v>
      </c>
      <c r="F115" s="180" t="s">
        <v>1</v>
      </c>
      <c r="G115" s="17"/>
      <c r="H115" s="178"/>
      <c r="I115" s="179" t="s">
        <v>34</v>
      </c>
      <c r="J115" s="178"/>
      <c r="K115" s="180" t="s">
        <v>6</v>
      </c>
      <c r="L115" s="180" t="s">
        <v>1</v>
      </c>
      <c r="N115" s="178"/>
      <c r="O115" s="179" t="s">
        <v>34</v>
      </c>
      <c r="P115" s="178"/>
      <c r="Q115" s="180" t="s">
        <v>6</v>
      </c>
      <c r="R115" s="180" t="s">
        <v>1</v>
      </c>
      <c r="T115" s="183" t="s">
        <v>28</v>
      </c>
      <c r="U115" s="184"/>
      <c r="V115" s="183" t="s">
        <v>30</v>
      </c>
      <c r="W115" s="183" t="s">
        <v>51</v>
      </c>
    </row>
    <row r="116" spans="2:23" ht="10.5" customHeight="1">
      <c r="B116" s="118">
        <v>0</v>
      </c>
      <c r="C116" s="119" t="s">
        <v>2</v>
      </c>
      <c r="D116" s="120">
        <v>8500</v>
      </c>
      <c r="E116" s="126">
        <v>0</v>
      </c>
      <c r="F116" s="121">
        <f>(D116*E116)-(SUM(T$116:T116))</f>
        <v>0</v>
      </c>
      <c r="H116" s="118">
        <v>0</v>
      </c>
      <c r="I116" s="119" t="s">
        <v>2</v>
      </c>
      <c r="J116" s="120">
        <v>11900</v>
      </c>
      <c r="K116" s="126">
        <v>0</v>
      </c>
      <c r="L116" s="121">
        <f>(J116*K116)-(SUM(V$116:V116))</f>
        <v>0</v>
      </c>
      <c r="N116" s="118">
        <v>0</v>
      </c>
      <c r="O116" s="119" t="s">
        <v>2</v>
      </c>
      <c r="P116" s="120">
        <v>9300</v>
      </c>
      <c r="Q116" s="126">
        <v>0</v>
      </c>
      <c r="R116" s="121">
        <f>(P116*Q116)-(SUM(W$116:W116))</f>
        <v>0</v>
      </c>
      <c r="T116" s="187">
        <f>(D116-B116)*E116</f>
        <v>0</v>
      </c>
      <c r="U116" s="188"/>
      <c r="V116" s="188">
        <f>(J116-H116)*K116</f>
        <v>0</v>
      </c>
      <c r="W116" s="189">
        <f>(P116-N116)*Q116</f>
        <v>0</v>
      </c>
    </row>
    <row r="117" spans="2:23" ht="10.5" customHeight="1">
      <c r="B117" s="118">
        <v>8501</v>
      </c>
      <c r="C117" s="119" t="s">
        <v>2</v>
      </c>
      <c r="D117" s="120">
        <v>14500</v>
      </c>
      <c r="E117" s="126">
        <v>0.15</v>
      </c>
      <c r="F117" s="121">
        <f>(D117*E117)-(SUM(T$116:T117))</f>
        <v>1275</v>
      </c>
      <c r="H117" s="118">
        <v>11901</v>
      </c>
      <c r="I117" s="119" t="s">
        <v>2</v>
      </c>
      <c r="J117" s="120">
        <v>21200</v>
      </c>
      <c r="K117" s="126">
        <v>0.15</v>
      </c>
      <c r="L117" s="121">
        <f>(J117*K117)-(SUM(V$116:V117))</f>
        <v>1785</v>
      </c>
      <c r="N117" s="118">
        <v>9301</v>
      </c>
      <c r="O117" s="119" t="s">
        <v>2</v>
      </c>
      <c r="P117" s="120">
        <v>15800</v>
      </c>
      <c r="Q117" s="126">
        <v>0.15</v>
      </c>
      <c r="R117" s="121">
        <f>(P117*Q117)-(SUM(W$116:W117))</f>
        <v>1395</v>
      </c>
      <c r="T117" s="187">
        <f>(D117-B117+1)*E117</f>
        <v>900</v>
      </c>
      <c r="U117" s="188"/>
      <c r="V117" s="188">
        <f>(J117-H117+1)*K117</f>
        <v>1395</v>
      </c>
      <c r="W117" s="189">
        <f>(P117-N117+1)*Q117</f>
        <v>975</v>
      </c>
    </row>
    <row r="118" spans="2:23" ht="10.5" customHeight="1">
      <c r="B118" s="118">
        <v>14501</v>
      </c>
      <c r="C118" s="119" t="s">
        <v>2</v>
      </c>
      <c r="D118" s="120">
        <v>19500</v>
      </c>
      <c r="E118" s="126">
        <v>0.25</v>
      </c>
      <c r="F118" s="121">
        <f>(D118*E118)-(SUM(T$116:T118))</f>
        <v>2725</v>
      </c>
      <c r="H118" s="118">
        <v>21201</v>
      </c>
      <c r="I118" s="119" t="s">
        <v>2</v>
      </c>
      <c r="J118" s="120">
        <v>28700</v>
      </c>
      <c r="K118" s="126">
        <v>0.25</v>
      </c>
      <c r="L118" s="121">
        <f>(J118*K118)-(SUM(V$116:V118))</f>
        <v>3905</v>
      </c>
      <c r="N118" s="118">
        <v>15801</v>
      </c>
      <c r="O118" s="119" t="s">
        <v>2</v>
      </c>
      <c r="P118" s="120">
        <v>21200</v>
      </c>
      <c r="Q118" s="126">
        <v>0.25</v>
      </c>
      <c r="R118" s="121">
        <f>(P118*Q118)-(SUM(W$116:W118))</f>
        <v>2975</v>
      </c>
      <c r="T118" s="187">
        <f>(D118-B118+1)*E118</f>
        <v>1250</v>
      </c>
      <c r="U118" s="188"/>
      <c r="V118" s="188">
        <f>(J118-H118+1)*K118</f>
        <v>1875</v>
      </c>
      <c r="W118" s="189">
        <f>(P118-N118+1)*Q118</f>
        <v>1350</v>
      </c>
    </row>
    <row r="119" spans="2:23" ht="10.5" customHeight="1">
      <c r="B119" s="118">
        <v>19501</v>
      </c>
      <c r="C119" s="119" t="s">
        <v>2</v>
      </c>
      <c r="D119" s="120">
        <v>99000000</v>
      </c>
      <c r="E119" s="126">
        <v>0.35</v>
      </c>
      <c r="F119" s="121">
        <f>(D119*E119)-(SUM(T$116:T119))</f>
        <v>4675</v>
      </c>
      <c r="H119" s="118">
        <v>28701</v>
      </c>
      <c r="I119" s="119" t="s">
        <v>2</v>
      </c>
      <c r="J119" s="120">
        <v>99000000</v>
      </c>
      <c r="K119" s="126">
        <v>0.35</v>
      </c>
      <c r="L119" s="121">
        <f>(J119*K119)-(SUM(V$116:V119))</f>
        <v>6775</v>
      </c>
      <c r="N119" s="118">
        <v>21201</v>
      </c>
      <c r="O119" s="119" t="s">
        <v>2</v>
      </c>
      <c r="P119" s="120">
        <v>99000000</v>
      </c>
      <c r="Q119" s="126">
        <v>0.35</v>
      </c>
      <c r="R119" s="121">
        <f>(P119*Q119)-(SUM(W$116:W119))</f>
        <v>5095</v>
      </c>
      <c r="T119" s="187">
        <f>(D119-B119+1)*E119</f>
        <v>34643175</v>
      </c>
      <c r="U119" s="188"/>
      <c r="V119" s="188">
        <f>(J119-H119+1)*K119</f>
        <v>34639955</v>
      </c>
      <c r="W119" s="189">
        <f>(P119-N119+1)*Q119</f>
        <v>34642580</v>
      </c>
    </row>
    <row r="120" spans="2:23" ht="10.5" customHeight="1">
      <c r="B120" s="118"/>
      <c r="C120" s="119"/>
      <c r="D120" s="120"/>
      <c r="E120" s="126"/>
      <c r="F120" s="121"/>
      <c r="H120" s="118"/>
      <c r="I120" s="119"/>
      <c r="J120" s="120"/>
      <c r="K120" s="126"/>
      <c r="L120" s="121"/>
      <c r="N120" s="118"/>
      <c r="O120" s="119"/>
      <c r="P120" s="120"/>
      <c r="Q120" s="126"/>
      <c r="R120" s="121"/>
      <c r="T120" s="187">
        <f>(D120-B120+1)*E120</f>
        <v>0</v>
      </c>
      <c r="U120" s="188"/>
      <c r="V120" s="188">
        <f>(J120-H120+1)*K120</f>
        <v>0</v>
      </c>
      <c r="W120" s="189">
        <f>(P120-N120+1)*Q120</f>
        <v>0</v>
      </c>
    </row>
    <row r="121" spans="2:23" ht="10.5" customHeight="1">
      <c r="B121" s="118"/>
      <c r="C121" s="119"/>
      <c r="D121" s="120"/>
      <c r="E121" s="126"/>
      <c r="F121" s="121"/>
      <c r="H121" s="118"/>
      <c r="I121" s="119"/>
      <c r="J121" s="120"/>
      <c r="K121" s="126"/>
      <c r="L121" s="121"/>
      <c r="N121" s="118"/>
      <c r="O121" s="119"/>
      <c r="P121" s="120"/>
      <c r="Q121" s="126"/>
      <c r="R121" s="121"/>
      <c r="T121" s="187">
        <f>(D121-B121+1)*E121</f>
        <v>0</v>
      </c>
      <c r="U121" s="188"/>
      <c r="V121" s="188">
        <f>(J121-H121+1)*K121</f>
        <v>0</v>
      </c>
      <c r="W121" s="189">
        <f>(P121-N121+1)*Q121</f>
        <v>0</v>
      </c>
    </row>
    <row r="122" spans="2:23" ht="10.5" customHeight="1">
      <c r="B122" s="122"/>
      <c r="C122" s="123"/>
      <c r="D122" s="124"/>
      <c r="E122" s="127"/>
      <c r="F122" s="125"/>
      <c r="G122" s="20"/>
      <c r="H122" s="122"/>
      <c r="I122" s="123"/>
      <c r="J122" s="124"/>
      <c r="K122" s="127"/>
      <c r="L122" s="125"/>
      <c r="N122" s="122"/>
      <c r="O122" s="123"/>
      <c r="P122" s="124"/>
      <c r="Q122" s="127"/>
      <c r="R122" s="125"/>
      <c r="T122" s="190"/>
      <c r="U122" s="191"/>
      <c r="V122" s="191"/>
      <c r="W122" s="192"/>
    </row>
    <row r="123" spans="2:12" ht="10.5" customHeight="1">
      <c r="B123" s="16" t="s">
        <v>38</v>
      </c>
      <c r="E123" s="137">
        <v>0.5</v>
      </c>
      <c r="F123" s="105">
        <f>1170*2</f>
        <v>2340</v>
      </c>
      <c r="K123" s="137"/>
      <c r="L123" s="67"/>
    </row>
    <row r="125" spans="2:23" ht="10.5" customHeight="1">
      <c r="B125" s="114" t="s">
        <v>67</v>
      </c>
      <c r="C125" s="115"/>
      <c r="D125" s="115"/>
      <c r="E125" s="138"/>
      <c r="F125" s="115"/>
      <c r="G125" s="115"/>
      <c r="H125" s="115"/>
      <c r="I125" s="115"/>
      <c r="J125" s="115"/>
      <c r="K125" s="138"/>
      <c r="L125" s="116"/>
      <c r="M125" s="116"/>
      <c r="N125" s="116"/>
      <c r="O125" s="116"/>
      <c r="P125" s="116"/>
      <c r="Q125" s="116"/>
      <c r="R125" s="116"/>
      <c r="S125" s="116"/>
      <c r="T125" s="116"/>
      <c r="U125" s="116"/>
      <c r="V125" s="116"/>
      <c r="W125" s="117" t="s">
        <v>48</v>
      </c>
    </row>
    <row r="126" spans="5:11" ht="10.5" customHeight="1">
      <c r="E126" s="16"/>
      <c r="K126" s="16"/>
    </row>
    <row r="127" spans="2:23" ht="10.5" customHeight="1">
      <c r="B127" s="185" t="s">
        <v>0</v>
      </c>
      <c r="C127" s="102"/>
      <c r="D127" s="103"/>
      <c r="E127" s="60"/>
      <c r="F127" s="103"/>
      <c r="G127" s="104"/>
      <c r="H127" s="186" t="s">
        <v>31</v>
      </c>
      <c r="I127" s="103"/>
      <c r="J127" s="103"/>
      <c r="K127" s="60"/>
      <c r="L127" s="103"/>
      <c r="N127" s="186" t="s">
        <v>50</v>
      </c>
      <c r="O127" s="103"/>
      <c r="P127" s="103"/>
      <c r="Q127" s="60"/>
      <c r="R127" s="103"/>
      <c r="T127" s="314" t="s">
        <v>29</v>
      </c>
      <c r="U127" s="314"/>
      <c r="V127" s="314"/>
      <c r="W127" s="314"/>
    </row>
    <row r="128" spans="2:23" ht="10.5" customHeight="1">
      <c r="B128" s="178"/>
      <c r="C128" s="179" t="s">
        <v>34</v>
      </c>
      <c r="D128" s="178"/>
      <c r="E128" s="180" t="s">
        <v>6</v>
      </c>
      <c r="F128" s="180" t="s">
        <v>1</v>
      </c>
      <c r="G128" s="17"/>
      <c r="H128" s="178"/>
      <c r="I128" s="179" t="s">
        <v>34</v>
      </c>
      <c r="J128" s="178"/>
      <c r="K128" s="180" t="s">
        <v>6</v>
      </c>
      <c r="L128" s="180" t="s">
        <v>1</v>
      </c>
      <c r="N128" s="178"/>
      <c r="O128" s="179" t="s">
        <v>34</v>
      </c>
      <c r="P128" s="178"/>
      <c r="Q128" s="180" t="s">
        <v>6</v>
      </c>
      <c r="R128" s="180" t="s">
        <v>1</v>
      </c>
      <c r="T128" s="183" t="s">
        <v>28</v>
      </c>
      <c r="U128" s="184"/>
      <c r="V128" s="183" t="s">
        <v>30</v>
      </c>
      <c r="W128" s="183" t="s">
        <v>51</v>
      </c>
    </row>
    <row r="129" spans="2:23" ht="10.5" customHeight="1">
      <c r="B129" s="118">
        <v>0</v>
      </c>
      <c r="C129" s="119" t="s">
        <v>2</v>
      </c>
      <c r="D129" s="120">
        <v>8500</v>
      </c>
      <c r="E129" s="126">
        <v>0</v>
      </c>
      <c r="F129" s="121">
        <f>(D129*E129)-(SUM(T$129:T129))</f>
        <v>0</v>
      </c>
      <c r="H129" s="118">
        <v>0</v>
      </c>
      <c r="I129" s="119" t="s">
        <v>2</v>
      </c>
      <c r="J129" s="120">
        <v>11900</v>
      </c>
      <c r="K129" s="126">
        <v>0</v>
      </c>
      <c r="L129" s="121">
        <f>(J129*K129)-(SUM(V$129:V129))</f>
        <v>0</v>
      </c>
      <c r="N129" s="118">
        <v>0</v>
      </c>
      <c r="O129" s="119" t="s">
        <v>2</v>
      </c>
      <c r="P129" s="120">
        <v>9300</v>
      </c>
      <c r="Q129" s="126">
        <v>0</v>
      </c>
      <c r="R129" s="121">
        <f>(P129*Q129)-(SUM(W$129:W129))</f>
        <v>0</v>
      </c>
      <c r="T129" s="187">
        <f>(D129-B129)*E129</f>
        <v>0</v>
      </c>
      <c r="U129" s="188"/>
      <c r="V129" s="188">
        <f>(J129-H129)*K129</f>
        <v>0</v>
      </c>
      <c r="W129" s="189">
        <f>(P129-N129)*Q129</f>
        <v>0</v>
      </c>
    </row>
    <row r="130" spans="2:23" ht="10.5" customHeight="1">
      <c r="B130" s="118">
        <v>8501</v>
      </c>
      <c r="C130" s="119" t="s">
        <v>2</v>
      </c>
      <c r="D130" s="120">
        <v>14500</v>
      </c>
      <c r="E130" s="126">
        <v>0.15</v>
      </c>
      <c r="F130" s="121">
        <f>(D130*E130)-(SUM(T$129:T130))</f>
        <v>1275</v>
      </c>
      <c r="H130" s="118">
        <v>11901</v>
      </c>
      <c r="I130" s="119" t="s">
        <v>2</v>
      </c>
      <c r="J130" s="120">
        <v>21200</v>
      </c>
      <c r="K130" s="126">
        <v>0.15</v>
      </c>
      <c r="L130" s="121">
        <f>(J130*K130)-(SUM(V$129:V130))</f>
        <v>1785</v>
      </c>
      <c r="N130" s="118">
        <v>9301</v>
      </c>
      <c r="O130" s="119" t="s">
        <v>2</v>
      </c>
      <c r="P130" s="120">
        <v>15800</v>
      </c>
      <c r="Q130" s="126">
        <v>0.15</v>
      </c>
      <c r="R130" s="121">
        <f>(P130*Q130)-(SUM(W$129:W130))</f>
        <v>1395</v>
      </c>
      <c r="T130" s="187">
        <f>(D130-B130+1)*E130</f>
        <v>900</v>
      </c>
      <c r="U130" s="188"/>
      <c r="V130" s="188">
        <f>(J130-H130+1)*K130</f>
        <v>1395</v>
      </c>
      <c r="W130" s="189">
        <f>(P130-N130+1)*Q130</f>
        <v>975</v>
      </c>
    </row>
    <row r="131" spans="2:23" ht="10.5" customHeight="1">
      <c r="B131" s="118">
        <v>14501</v>
      </c>
      <c r="C131" s="119" t="s">
        <v>2</v>
      </c>
      <c r="D131" s="120">
        <v>19500</v>
      </c>
      <c r="E131" s="126">
        <v>0.25</v>
      </c>
      <c r="F131" s="121">
        <f>(D131*E131)-(SUM(T$129:T131))</f>
        <v>2725</v>
      </c>
      <c r="H131" s="118">
        <v>21201</v>
      </c>
      <c r="I131" s="119" t="s">
        <v>2</v>
      </c>
      <c r="J131" s="120">
        <v>28700</v>
      </c>
      <c r="K131" s="126">
        <v>0.25</v>
      </c>
      <c r="L131" s="121">
        <f>(J131*K131)-(SUM(V$129:V131))</f>
        <v>3905</v>
      </c>
      <c r="N131" s="118">
        <v>15801</v>
      </c>
      <c r="O131" s="119" t="s">
        <v>2</v>
      </c>
      <c r="P131" s="120">
        <v>21200</v>
      </c>
      <c r="Q131" s="126">
        <v>0.25</v>
      </c>
      <c r="R131" s="121">
        <f>(P131*Q131)-(SUM(W$129:W131))</f>
        <v>2975</v>
      </c>
      <c r="T131" s="187">
        <f>(D131-B131+1)*E131</f>
        <v>1250</v>
      </c>
      <c r="U131" s="188"/>
      <c r="V131" s="188">
        <f>(J131-H131+1)*K131</f>
        <v>1875</v>
      </c>
      <c r="W131" s="189">
        <f>(P131-N131+1)*Q131</f>
        <v>1350</v>
      </c>
    </row>
    <row r="132" spans="2:23" ht="10.5" customHeight="1">
      <c r="B132" s="118">
        <v>19501</v>
      </c>
      <c r="C132" s="119" t="s">
        <v>2</v>
      </c>
      <c r="D132" s="120">
        <v>60000</v>
      </c>
      <c r="E132" s="126">
        <v>0.32</v>
      </c>
      <c r="F132" s="121">
        <f>(D132*E132)-(SUM(T$129:T132))</f>
        <v>4090</v>
      </c>
      <c r="H132" s="118">
        <v>28701</v>
      </c>
      <c r="I132" s="119" t="s">
        <v>2</v>
      </c>
      <c r="J132" s="120">
        <v>60000</v>
      </c>
      <c r="K132" s="126">
        <v>0.32</v>
      </c>
      <c r="L132" s="121">
        <f>(J132*K132)-(SUM(V$129:V132))</f>
        <v>5914</v>
      </c>
      <c r="N132" s="118">
        <v>21201</v>
      </c>
      <c r="O132" s="119" t="s">
        <v>2</v>
      </c>
      <c r="P132" s="120">
        <v>60000</v>
      </c>
      <c r="Q132" s="126">
        <v>0.32</v>
      </c>
      <c r="R132" s="121">
        <f>(P132*Q132)-(SUM(W$129:W132))</f>
        <v>4459</v>
      </c>
      <c r="T132" s="187">
        <f>(D132-B132+1)*E132</f>
        <v>12960</v>
      </c>
      <c r="U132" s="188"/>
      <c r="V132" s="188">
        <f>(J132-H132+1)*K132</f>
        <v>10016</v>
      </c>
      <c r="W132" s="189">
        <f>(P132-N132+1)*Q132</f>
        <v>12416</v>
      </c>
    </row>
    <row r="133" spans="2:23" ht="10.5" customHeight="1">
      <c r="B133" s="118">
        <v>60001</v>
      </c>
      <c r="C133" s="119" t="s">
        <v>2</v>
      </c>
      <c r="D133" s="120">
        <v>99000000</v>
      </c>
      <c r="E133" s="126">
        <v>0.35</v>
      </c>
      <c r="F133" s="121">
        <f>(D133*E133)-(SUM(T$129:T133))</f>
        <v>5890</v>
      </c>
      <c r="H133" s="118">
        <v>60001</v>
      </c>
      <c r="I133" s="119" t="s">
        <v>2</v>
      </c>
      <c r="J133" s="120">
        <v>99000000</v>
      </c>
      <c r="K133" s="126">
        <v>0.35</v>
      </c>
      <c r="L133" s="121">
        <f>(J133*K133)-(SUM(V$129:V133))</f>
        <v>7714</v>
      </c>
      <c r="N133" s="118">
        <v>60001</v>
      </c>
      <c r="O133" s="119" t="s">
        <v>2</v>
      </c>
      <c r="P133" s="120">
        <v>99000000</v>
      </c>
      <c r="Q133" s="126">
        <v>0.35</v>
      </c>
      <c r="R133" s="121">
        <f>(P133*Q133)-(SUM(W$129:W133))</f>
        <v>6259</v>
      </c>
      <c r="T133" s="187">
        <f>(D133-B133+1)*E133</f>
        <v>34629000</v>
      </c>
      <c r="U133" s="188"/>
      <c r="V133" s="188">
        <f>(J133-H133+1)*K133</f>
        <v>34629000</v>
      </c>
      <c r="W133" s="189">
        <f>(P133-N133+1)*Q133</f>
        <v>34629000</v>
      </c>
    </row>
    <row r="134" spans="2:23" ht="10.5" customHeight="1">
      <c r="B134" s="118"/>
      <c r="C134" s="119"/>
      <c r="D134" s="120"/>
      <c r="E134" s="126"/>
      <c r="F134" s="121"/>
      <c r="H134" s="118"/>
      <c r="I134" s="119"/>
      <c r="J134" s="120"/>
      <c r="K134" s="126"/>
      <c r="L134" s="121"/>
      <c r="N134" s="118"/>
      <c r="O134" s="119"/>
      <c r="P134" s="120"/>
      <c r="Q134" s="126"/>
      <c r="R134" s="121"/>
      <c r="T134" s="187">
        <f>(D134-B134+1)*E134</f>
        <v>0</v>
      </c>
      <c r="U134" s="188"/>
      <c r="V134" s="188">
        <f>(J134-H134+1)*K134</f>
        <v>0</v>
      </c>
      <c r="W134" s="189">
        <f>(P134-N134+1)*Q134</f>
        <v>0</v>
      </c>
    </row>
    <row r="135" spans="2:23" ht="10.5" customHeight="1">
      <c r="B135" s="122"/>
      <c r="C135" s="123"/>
      <c r="D135" s="124"/>
      <c r="E135" s="127"/>
      <c r="F135" s="125"/>
      <c r="G135" s="20"/>
      <c r="H135" s="122"/>
      <c r="I135" s="123"/>
      <c r="J135" s="124"/>
      <c r="K135" s="127"/>
      <c r="L135" s="125"/>
      <c r="N135" s="122"/>
      <c r="O135" s="123"/>
      <c r="P135" s="124"/>
      <c r="Q135" s="127"/>
      <c r="R135" s="125"/>
      <c r="T135" s="190"/>
      <c r="U135" s="191"/>
      <c r="V135" s="191"/>
      <c r="W135" s="192"/>
    </row>
    <row r="136" spans="2:12" ht="10.5" customHeight="1">
      <c r="B136" s="16" t="s">
        <v>38</v>
      </c>
      <c r="E136" s="137">
        <v>0.5</v>
      </c>
      <c r="F136" s="105">
        <f>1170*2</f>
        <v>2340</v>
      </c>
      <c r="K136" s="137"/>
      <c r="L136" s="67"/>
    </row>
    <row r="138" spans="2:23" ht="10.5" customHeight="1">
      <c r="B138" s="114" t="s">
        <v>68</v>
      </c>
      <c r="C138" s="115"/>
      <c r="D138" s="115"/>
      <c r="E138" s="138"/>
      <c r="F138" s="115"/>
      <c r="G138" s="115"/>
      <c r="H138" s="115"/>
      <c r="I138" s="115"/>
      <c r="J138" s="115"/>
      <c r="K138" s="138"/>
      <c r="L138" s="116"/>
      <c r="M138" s="116"/>
      <c r="N138" s="116"/>
      <c r="O138" s="116"/>
      <c r="P138" s="116"/>
      <c r="Q138" s="116"/>
      <c r="R138" s="116"/>
      <c r="S138" s="116"/>
      <c r="T138" s="116"/>
      <c r="U138" s="116"/>
      <c r="V138" s="116"/>
      <c r="W138" s="117" t="s">
        <v>48</v>
      </c>
    </row>
    <row r="139" spans="5:11" ht="10.5" customHeight="1">
      <c r="E139" s="16"/>
      <c r="K139" s="16"/>
    </row>
    <row r="140" spans="2:23" ht="10.5" customHeight="1">
      <c r="B140" s="185" t="s">
        <v>0</v>
      </c>
      <c r="C140" s="102"/>
      <c r="D140" s="103"/>
      <c r="E140" s="60"/>
      <c r="F140" s="103"/>
      <c r="G140" s="104"/>
      <c r="H140" s="186" t="s">
        <v>31</v>
      </c>
      <c r="I140" s="103"/>
      <c r="J140" s="103"/>
      <c r="K140" s="60"/>
      <c r="L140" s="103"/>
      <c r="N140" s="186" t="s">
        <v>50</v>
      </c>
      <c r="O140" s="103"/>
      <c r="P140" s="103"/>
      <c r="Q140" s="60"/>
      <c r="R140" s="103"/>
      <c r="T140" s="314" t="s">
        <v>29</v>
      </c>
      <c r="U140" s="314"/>
      <c r="V140" s="314"/>
      <c r="W140" s="314"/>
    </row>
    <row r="141" spans="2:23" ht="10.5" customHeight="1">
      <c r="B141" s="178"/>
      <c r="C141" s="179" t="s">
        <v>34</v>
      </c>
      <c r="D141" s="178"/>
      <c r="E141" s="180" t="s">
        <v>6</v>
      </c>
      <c r="F141" s="180" t="s">
        <v>1</v>
      </c>
      <c r="G141" s="17"/>
      <c r="H141" s="178"/>
      <c r="I141" s="179" t="s">
        <v>34</v>
      </c>
      <c r="J141" s="178"/>
      <c r="K141" s="180" t="s">
        <v>6</v>
      </c>
      <c r="L141" s="180" t="s">
        <v>1</v>
      </c>
      <c r="N141" s="178"/>
      <c r="O141" s="179" t="s">
        <v>34</v>
      </c>
      <c r="P141" s="178"/>
      <c r="Q141" s="180" t="s">
        <v>6</v>
      </c>
      <c r="R141" s="180" t="s">
        <v>1</v>
      </c>
      <c r="T141" s="183" t="s">
        <v>28</v>
      </c>
      <c r="U141" s="184"/>
      <c r="V141" s="183" t="s">
        <v>30</v>
      </c>
      <c r="W141" s="183" t="s">
        <v>51</v>
      </c>
    </row>
    <row r="142" spans="2:23" ht="10.5" customHeight="1">
      <c r="B142" s="118">
        <v>0</v>
      </c>
      <c r="C142" s="119" t="s">
        <v>2</v>
      </c>
      <c r="D142" s="120">
        <v>8500</v>
      </c>
      <c r="E142" s="126">
        <v>0</v>
      </c>
      <c r="F142" s="121">
        <f>(D142*E142)-(SUM(T$142:T142))</f>
        <v>0</v>
      </c>
      <c r="H142" s="118">
        <v>0</v>
      </c>
      <c r="I142" s="119" t="s">
        <v>2</v>
      </c>
      <c r="J142" s="120">
        <v>11900</v>
      </c>
      <c r="K142" s="126">
        <v>0</v>
      </c>
      <c r="L142" s="121">
        <f>(J142*K142)-(SUM(V$142:V142))</f>
        <v>0</v>
      </c>
      <c r="N142" s="118">
        <v>0</v>
      </c>
      <c r="O142" s="119" t="s">
        <v>2</v>
      </c>
      <c r="P142" s="120">
        <v>9800</v>
      </c>
      <c r="Q142" s="126">
        <v>0</v>
      </c>
      <c r="R142" s="121">
        <f>(P142*Q142)-(SUM(W$142:W142))</f>
        <v>0</v>
      </c>
      <c r="T142" s="187">
        <f>(D142-B142)*E142</f>
        <v>0</v>
      </c>
      <c r="U142" s="188"/>
      <c r="V142" s="188">
        <f>(J142-H142)*K142</f>
        <v>0</v>
      </c>
      <c r="W142" s="189">
        <f>(P142-N142)*Q142</f>
        <v>0</v>
      </c>
    </row>
    <row r="143" spans="2:23" ht="10.5" customHeight="1">
      <c r="B143" s="118">
        <v>8501</v>
      </c>
      <c r="C143" s="119" t="s">
        <v>2</v>
      </c>
      <c r="D143" s="120">
        <v>14500</v>
      </c>
      <c r="E143" s="126">
        <v>0.15</v>
      </c>
      <c r="F143" s="121">
        <f>(D143*E143)-(SUM(T$142:T143))</f>
        <v>1275</v>
      </c>
      <c r="H143" s="118">
        <v>11901</v>
      </c>
      <c r="I143" s="119" t="s">
        <v>2</v>
      </c>
      <c r="J143" s="120">
        <v>21200</v>
      </c>
      <c r="K143" s="126">
        <v>0.15</v>
      </c>
      <c r="L143" s="121">
        <f>(J143*K143)-(SUM(V$142:V143))</f>
        <v>1785</v>
      </c>
      <c r="N143" s="118">
        <v>9801</v>
      </c>
      <c r="O143" s="119" t="s">
        <v>2</v>
      </c>
      <c r="P143" s="120">
        <v>15800</v>
      </c>
      <c r="Q143" s="126">
        <v>0.15</v>
      </c>
      <c r="R143" s="121">
        <f>(P143*Q143)-(SUM(W$142:W143))</f>
        <v>1470</v>
      </c>
      <c r="T143" s="187">
        <f>(D143-B143+1)*E143</f>
        <v>900</v>
      </c>
      <c r="U143" s="188"/>
      <c r="V143" s="188">
        <f>(J143-H143+1)*K143</f>
        <v>1395</v>
      </c>
      <c r="W143" s="189">
        <f>(P143-N143+1)*Q143</f>
        <v>900</v>
      </c>
    </row>
    <row r="144" spans="2:23" ht="10.5" customHeight="1">
      <c r="B144" s="118">
        <v>14501</v>
      </c>
      <c r="C144" s="119" t="s">
        <v>2</v>
      </c>
      <c r="D144" s="120">
        <v>19500</v>
      </c>
      <c r="E144" s="126">
        <v>0.25</v>
      </c>
      <c r="F144" s="121">
        <f>(D144*E144)-(SUM(T$142:T144))</f>
        <v>2725</v>
      </c>
      <c r="H144" s="118">
        <v>21201</v>
      </c>
      <c r="I144" s="119" t="s">
        <v>2</v>
      </c>
      <c r="J144" s="120">
        <v>28700</v>
      </c>
      <c r="K144" s="126">
        <v>0.25</v>
      </c>
      <c r="L144" s="121">
        <f>(J144*K144)-(SUM(V$142:V144))</f>
        <v>3905</v>
      </c>
      <c r="N144" s="118">
        <v>15801</v>
      </c>
      <c r="O144" s="119" t="s">
        <v>2</v>
      </c>
      <c r="P144" s="120">
        <v>21200</v>
      </c>
      <c r="Q144" s="126">
        <v>0.25</v>
      </c>
      <c r="R144" s="121">
        <f>(P144*Q144)-(SUM(W$142:W144))</f>
        <v>3050</v>
      </c>
      <c r="T144" s="187">
        <f>(D144-B144+1)*E144</f>
        <v>1250</v>
      </c>
      <c r="U144" s="188"/>
      <c r="V144" s="188">
        <f>(J144-H144+1)*K144</f>
        <v>1875</v>
      </c>
      <c r="W144" s="189">
        <f>(P144-N144+1)*Q144</f>
        <v>1350</v>
      </c>
    </row>
    <row r="145" spans="2:23" ht="10.5" customHeight="1">
      <c r="B145" s="118">
        <v>19501</v>
      </c>
      <c r="C145" s="119" t="s">
        <v>2</v>
      </c>
      <c r="D145" s="120">
        <v>60000</v>
      </c>
      <c r="E145" s="126">
        <v>0.29</v>
      </c>
      <c r="F145" s="121">
        <f>(D145*E145)-(SUM(T$142:T145))</f>
        <v>3505</v>
      </c>
      <c r="H145" s="118">
        <v>28701</v>
      </c>
      <c r="I145" s="119" t="s">
        <v>2</v>
      </c>
      <c r="J145" s="120">
        <v>60000</v>
      </c>
      <c r="K145" s="126">
        <v>0.29</v>
      </c>
      <c r="L145" s="121">
        <f>(J145*K145)-(SUM(V$142:V145))</f>
        <v>5053</v>
      </c>
      <c r="N145" s="118">
        <v>21201</v>
      </c>
      <c r="O145" s="119" t="s">
        <v>2</v>
      </c>
      <c r="P145" s="120">
        <v>60000</v>
      </c>
      <c r="Q145" s="126">
        <v>0.29</v>
      </c>
      <c r="R145" s="121">
        <f>(P145*Q145)-(SUM(W$142:W145))</f>
        <v>3898</v>
      </c>
      <c r="T145" s="187">
        <f>(D145-B145+1)*E145</f>
        <v>11745</v>
      </c>
      <c r="U145" s="188"/>
      <c r="V145" s="188">
        <f>(J145-H145+1)*K145</f>
        <v>9077</v>
      </c>
      <c r="W145" s="189">
        <f>(P145-N145+1)*Q145</f>
        <v>11252</v>
      </c>
    </row>
    <row r="146" spans="2:23" ht="10.5" customHeight="1">
      <c r="B146" s="118">
        <v>60001</v>
      </c>
      <c r="C146" s="119" t="s">
        <v>2</v>
      </c>
      <c r="D146" s="120">
        <v>99000000</v>
      </c>
      <c r="E146" s="126">
        <v>0.35</v>
      </c>
      <c r="F146" s="121">
        <f>(D146*E146)-(SUM(T$142:T146))</f>
        <v>7105</v>
      </c>
      <c r="H146" s="118">
        <v>60001</v>
      </c>
      <c r="I146" s="119" t="s">
        <v>2</v>
      </c>
      <c r="J146" s="120">
        <v>99000000</v>
      </c>
      <c r="K146" s="126">
        <v>0.35</v>
      </c>
      <c r="L146" s="121">
        <f>(J146*K146)-(SUM(V$142:V146))</f>
        <v>8653</v>
      </c>
      <c r="N146" s="118">
        <v>60001</v>
      </c>
      <c r="O146" s="119" t="s">
        <v>2</v>
      </c>
      <c r="P146" s="120">
        <v>99000000</v>
      </c>
      <c r="Q146" s="126">
        <v>0.35</v>
      </c>
      <c r="R146" s="121">
        <f>(P146*Q146)-(SUM(W$142:W146))</f>
        <v>7498</v>
      </c>
      <c r="T146" s="187">
        <f>(D146-B146+1)*E146</f>
        <v>34629000</v>
      </c>
      <c r="U146" s="188"/>
      <c r="V146" s="188">
        <f>(J146-H146+1)*K146</f>
        <v>34629000</v>
      </c>
      <c r="W146" s="189">
        <f>(P146-N146+1)*Q146</f>
        <v>34629000</v>
      </c>
    </row>
    <row r="147" spans="2:23" ht="10.5" customHeight="1">
      <c r="B147" s="118"/>
      <c r="C147" s="119"/>
      <c r="D147" s="120"/>
      <c r="E147" s="126"/>
      <c r="F147" s="121"/>
      <c r="H147" s="118"/>
      <c r="I147" s="119"/>
      <c r="J147" s="120"/>
      <c r="K147" s="126"/>
      <c r="L147" s="121"/>
      <c r="N147" s="118"/>
      <c r="O147" s="119"/>
      <c r="P147" s="120"/>
      <c r="Q147" s="126"/>
      <c r="R147" s="121"/>
      <c r="T147" s="187">
        <f>(D147-B147+1)*E147</f>
        <v>0</v>
      </c>
      <c r="U147" s="188"/>
      <c r="V147" s="188">
        <f>(J147-H147+1)*K147</f>
        <v>0</v>
      </c>
      <c r="W147" s="189">
        <f>(P147-N147+1)*Q147</f>
        <v>0</v>
      </c>
    </row>
    <row r="148" spans="2:23" ht="10.5" customHeight="1">
      <c r="B148" s="122"/>
      <c r="C148" s="123"/>
      <c r="D148" s="124"/>
      <c r="E148" s="127"/>
      <c r="F148" s="125"/>
      <c r="G148" s="20"/>
      <c r="H148" s="122"/>
      <c r="I148" s="123"/>
      <c r="J148" s="124"/>
      <c r="K148" s="127"/>
      <c r="L148" s="125"/>
      <c r="N148" s="122"/>
      <c r="O148" s="123"/>
      <c r="P148" s="124"/>
      <c r="Q148" s="127"/>
      <c r="R148" s="125"/>
      <c r="T148" s="190"/>
      <c r="U148" s="191"/>
      <c r="V148" s="191"/>
      <c r="W148" s="192"/>
    </row>
    <row r="149" spans="2:12" ht="10.5" customHeight="1">
      <c r="B149" s="16" t="s">
        <v>38</v>
      </c>
      <c r="E149" s="137">
        <v>0.5</v>
      </c>
      <c r="F149" s="105">
        <f>1170*2</f>
        <v>2340</v>
      </c>
      <c r="K149" s="137"/>
      <c r="L149" s="67"/>
    </row>
    <row r="151" spans="2:23" ht="9.75">
      <c r="B151" s="114" t="s">
        <v>69</v>
      </c>
      <c r="C151" s="115"/>
      <c r="D151" s="115"/>
      <c r="E151" s="138"/>
      <c r="F151" s="115"/>
      <c r="G151" s="115"/>
      <c r="H151" s="115"/>
      <c r="I151" s="115"/>
      <c r="J151" s="115"/>
      <c r="K151" s="138"/>
      <c r="L151" s="116"/>
      <c r="M151" s="116"/>
      <c r="N151" s="116"/>
      <c r="O151" s="116"/>
      <c r="P151" s="116"/>
      <c r="Q151" s="116"/>
      <c r="R151" s="116"/>
      <c r="S151" s="116"/>
      <c r="T151" s="116"/>
      <c r="U151" s="116"/>
      <c r="V151" s="116"/>
      <c r="W151" s="117" t="s">
        <v>48</v>
      </c>
    </row>
    <row r="152" spans="5:11" ht="9.75">
      <c r="E152" s="16"/>
      <c r="K152" s="16"/>
    </row>
    <row r="153" spans="2:23" ht="9.75">
      <c r="B153" s="185" t="s">
        <v>0</v>
      </c>
      <c r="C153" s="102"/>
      <c r="D153" s="103"/>
      <c r="E153" s="60"/>
      <c r="F153" s="103"/>
      <c r="G153" s="104"/>
      <c r="H153" s="186" t="s">
        <v>31</v>
      </c>
      <c r="I153" s="103"/>
      <c r="J153" s="103"/>
      <c r="K153" s="60"/>
      <c r="L153" s="103"/>
      <c r="N153" s="186" t="s">
        <v>50</v>
      </c>
      <c r="O153" s="103"/>
      <c r="P153" s="103"/>
      <c r="Q153" s="60"/>
      <c r="R153" s="103"/>
      <c r="T153" s="314" t="s">
        <v>29</v>
      </c>
      <c r="U153" s="314"/>
      <c r="V153" s="314"/>
      <c r="W153" s="314"/>
    </row>
    <row r="154" spans="2:23" ht="9.75">
      <c r="B154" s="178"/>
      <c r="C154" s="179" t="s">
        <v>34</v>
      </c>
      <c r="D154" s="178"/>
      <c r="E154" s="180" t="s">
        <v>6</v>
      </c>
      <c r="F154" s="180" t="s">
        <v>1</v>
      </c>
      <c r="G154" s="17"/>
      <c r="H154" s="178"/>
      <c r="I154" s="179" t="s">
        <v>34</v>
      </c>
      <c r="J154" s="178"/>
      <c r="K154" s="180" t="s">
        <v>6</v>
      </c>
      <c r="L154" s="180" t="s">
        <v>1</v>
      </c>
      <c r="N154" s="178"/>
      <c r="O154" s="179" t="s">
        <v>34</v>
      </c>
      <c r="P154" s="178"/>
      <c r="Q154" s="180" t="s">
        <v>6</v>
      </c>
      <c r="R154" s="180" t="s">
        <v>1</v>
      </c>
      <c r="T154" s="183" t="s">
        <v>28</v>
      </c>
      <c r="U154" s="184"/>
      <c r="V154" s="183" t="s">
        <v>30</v>
      </c>
      <c r="W154" s="183" t="s">
        <v>51</v>
      </c>
    </row>
    <row r="155" spans="2:23" ht="9.75">
      <c r="B155" s="118">
        <v>0</v>
      </c>
      <c r="C155" s="119" t="s">
        <v>2</v>
      </c>
      <c r="D155" s="120">
        <v>8500</v>
      </c>
      <c r="E155" s="126">
        <v>0</v>
      </c>
      <c r="F155" s="121">
        <f>(D155*E155)-(SUM(T$155:T155))</f>
        <v>0</v>
      </c>
      <c r="H155" s="118">
        <v>0</v>
      </c>
      <c r="I155" s="119" t="s">
        <v>2</v>
      </c>
      <c r="J155" s="120">
        <v>11900</v>
      </c>
      <c r="K155" s="126">
        <v>0</v>
      </c>
      <c r="L155" s="121">
        <f>(J155*K155)-(SUM(V$155:V155))</f>
        <v>0</v>
      </c>
      <c r="N155" s="118">
        <v>0</v>
      </c>
      <c r="O155" s="119" t="s">
        <v>2</v>
      </c>
      <c r="P155" s="120">
        <v>9800</v>
      </c>
      <c r="Q155" s="126">
        <v>0</v>
      </c>
      <c r="R155" s="121">
        <f>(P155*Q155)-(SUM(W$155:W155))</f>
        <v>0</v>
      </c>
      <c r="T155" s="187">
        <f>(D155-B155)*E155</f>
        <v>0</v>
      </c>
      <c r="U155" s="188"/>
      <c r="V155" s="188">
        <f>(J155-H155)*K155</f>
        <v>0</v>
      </c>
      <c r="W155" s="189">
        <f>(P155-N155)*Q155</f>
        <v>0</v>
      </c>
    </row>
    <row r="156" spans="2:23" ht="9.75">
      <c r="B156" s="118">
        <v>8501</v>
      </c>
      <c r="C156" s="119" t="s">
        <v>2</v>
      </c>
      <c r="D156" s="120">
        <v>14500</v>
      </c>
      <c r="E156" s="126">
        <v>0.15</v>
      </c>
      <c r="F156" s="121">
        <f>(D156*E156)-(SUM(T$155:T156))</f>
        <v>1275</v>
      </c>
      <c r="H156" s="118">
        <v>11901</v>
      </c>
      <c r="I156" s="119" t="s">
        <v>2</v>
      </c>
      <c r="J156" s="120">
        <v>21200</v>
      </c>
      <c r="K156" s="126">
        <v>0.15</v>
      </c>
      <c r="L156" s="121">
        <f>(J156*K156)-(SUM(V$155:V156))</f>
        <v>1785</v>
      </c>
      <c r="N156" s="118">
        <v>9801</v>
      </c>
      <c r="O156" s="119" t="s">
        <v>2</v>
      </c>
      <c r="P156" s="120">
        <v>15800</v>
      </c>
      <c r="Q156" s="126">
        <v>0.15</v>
      </c>
      <c r="R156" s="121">
        <f>(P156*Q156)-(SUM(W$155:W156))</f>
        <v>1470</v>
      </c>
      <c r="T156" s="187">
        <f>(D156-B156+1)*E156</f>
        <v>900</v>
      </c>
      <c r="U156" s="188"/>
      <c r="V156" s="188">
        <f>(J156-H156+1)*K156</f>
        <v>1395</v>
      </c>
      <c r="W156" s="189">
        <f>(P156-N156+1)*Q156</f>
        <v>900</v>
      </c>
    </row>
    <row r="157" spans="2:23" ht="9.75">
      <c r="B157" s="118">
        <v>14501</v>
      </c>
      <c r="C157" s="119" t="s">
        <v>2</v>
      </c>
      <c r="D157" s="120">
        <v>60000</v>
      </c>
      <c r="E157" s="126">
        <v>0.25</v>
      </c>
      <c r="F157" s="121">
        <f>(D157*E157)-(SUM(T$155:T157))</f>
        <v>2725</v>
      </c>
      <c r="H157" s="118">
        <v>21201</v>
      </c>
      <c r="I157" s="119" t="s">
        <v>2</v>
      </c>
      <c r="J157" s="120">
        <v>60000</v>
      </c>
      <c r="K157" s="126">
        <v>0.25</v>
      </c>
      <c r="L157" s="121">
        <f>(J157*K157)-(SUM(V$155:V157))</f>
        <v>3905</v>
      </c>
      <c r="N157" s="118">
        <v>15801</v>
      </c>
      <c r="O157" s="119" t="s">
        <v>2</v>
      </c>
      <c r="P157" s="120">
        <v>60000</v>
      </c>
      <c r="Q157" s="126">
        <v>0.25</v>
      </c>
      <c r="R157" s="121">
        <f>(P157*Q157)-(SUM(W$155:W157))</f>
        <v>3050</v>
      </c>
      <c r="T157" s="187">
        <f>(D157-B157+1)*E157</f>
        <v>11375</v>
      </c>
      <c r="U157" s="188"/>
      <c r="V157" s="188">
        <f>(J157-H157+1)*K157</f>
        <v>9700</v>
      </c>
      <c r="W157" s="189">
        <f>(P157-N157+1)*Q157</f>
        <v>11050</v>
      </c>
    </row>
    <row r="158" spans="2:23" ht="9.75">
      <c r="B158" s="118">
        <v>60001</v>
      </c>
      <c r="C158" s="119" t="s">
        <v>2</v>
      </c>
      <c r="D158" s="120">
        <v>99000000</v>
      </c>
      <c r="E158" s="126">
        <v>0.35</v>
      </c>
      <c r="F158" s="121">
        <f>(D158*E158)-(SUM(T$155:T158))</f>
        <v>8725</v>
      </c>
      <c r="H158" s="118">
        <v>60001</v>
      </c>
      <c r="I158" s="119" t="s">
        <v>2</v>
      </c>
      <c r="J158" s="120">
        <v>99000000</v>
      </c>
      <c r="K158" s="126">
        <v>0.35</v>
      </c>
      <c r="L158" s="121">
        <f>(J158*K158)-(SUM(V$155:V158))</f>
        <v>9905</v>
      </c>
      <c r="N158" s="118">
        <v>60001</v>
      </c>
      <c r="O158" s="119" t="s">
        <v>2</v>
      </c>
      <c r="P158" s="120">
        <v>99000000</v>
      </c>
      <c r="Q158" s="126">
        <v>0.35</v>
      </c>
      <c r="R158" s="121">
        <f>(P158*Q158)-(SUM(W$155:W158))</f>
        <v>9050</v>
      </c>
      <c r="T158" s="187">
        <f>(D158-B158+1)*E158</f>
        <v>34629000</v>
      </c>
      <c r="U158" s="188"/>
      <c r="V158" s="188">
        <f>(J158-H158+1)*K158</f>
        <v>34629000</v>
      </c>
      <c r="W158" s="189">
        <f>(P158-N158+1)*Q158</f>
        <v>34629000</v>
      </c>
    </row>
    <row r="159" spans="2:23" ht="9.75">
      <c r="B159" s="118"/>
      <c r="C159" s="119"/>
      <c r="D159" s="120"/>
      <c r="E159" s="126"/>
      <c r="F159" s="121"/>
      <c r="H159" s="118"/>
      <c r="I159" s="119"/>
      <c r="J159" s="120"/>
      <c r="K159" s="126"/>
      <c r="L159" s="121"/>
      <c r="N159" s="118"/>
      <c r="O159" s="119"/>
      <c r="P159" s="120"/>
      <c r="Q159" s="126"/>
      <c r="R159" s="121"/>
      <c r="T159" s="187">
        <f>(D159-B159+1)*E159</f>
        <v>0</v>
      </c>
      <c r="U159" s="188"/>
      <c r="V159" s="188">
        <f>(J159-H159+1)*K159</f>
        <v>0</v>
      </c>
      <c r="W159" s="189">
        <f>(P159-N159+1)*Q159</f>
        <v>0</v>
      </c>
    </row>
    <row r="160" spans="2:23" ht="9.75">
      <c r="B160" s="118"/>
      <c r="C160" s="119"/>
      <c r="D160" s="120"/>
      <c r="E160" s="126"/>
      <c r="F160" s="121"/>
      <c r="H160" s="118"/>
      <c r="I160" s="119"/>
      <c r="J160" s="120"/>
      <c r="K160" s="126"/>
      <c r="L160" s="121"/>
      <c r="N160" s="118"/>
      <c r="O160" s="119"/>
      <c r="P160" s="120"/>
      <c r="Q160" s="126"/>
      <c r="R160" s="121"/>
      <c r="T160" s="187"/>
      <c r="U160" s="188"/>
      <c r="V160" s="188"/>
      <c r="W160" s="189"/>
    </row>
    <row r="161" spans="2:23" ht="9.75">
      <c r="B161" s="122"/>
      <c r="C161" s="123"/>
      <c r="D161" s="124"/>
      <c r="E161" s="127"/>
      <c r="F161" s="125"/>
      <c r="G161" s="20"/>
      <c r="H161" s="122"/>
      <c r="I161" s="123"/>
      <c r="J161" s="124"/>
      <c r="K161" s="127"/>
      <c r="L161" s="125"/>
      <c r="N161" s="122"/>
      <c r="O161" s="123"/>
      <c r="P161" s="124"/>
      <c r="Q161" s="127"/>
      <c r="R161" s="125"/>
      <c r="T161" s="190"/>
      <c r="U161" s="191"/>
      <c r="V161" s="191"/>
      <c r="W161" s="192"/>
    </row>
    <row r="162" spans="2:12" ht="9.75">
      <c r="B162" s="16" t="s">
        <v>38</v>
      </c>
      <c r="E162" s="137">
        <v>0.5</v>
      </c>
      <c r="F162" s="105">
        <f>1170*2</f>
        <v>2340</v>
      </c>
      <c r="K162" s="137"/>
      <c r="L162" s="67"/>
    </row>
    <row r="164" spans="2:23" ht="9.75">
      <c r="B164" s="114" t="s">
        <v>70</v>
      </c>
      <c r="C164" s="115"/>
      <c r="D164" s="115"/>
      <c r="E164" s="138"/>
      <c r="F164" s="115"/>
      <c r="G164" s="115"/>
      <c r="H164" s="115"/>
      <c r="I164" s="115"/>
      <c r="J164" s="115"/>
      <c r="K164" s="138"/>
      <c r="L164" s="116"/>
      <c r="M164" s="116"/>
      <c r="N164" s="116"/>
      <c r="O164" s="116"/>
      <c r="P164" s="116"/>
      <c r="Q164" s="116"/>
      <c r="R164" s="116"/>
      <c r="S164" s="116"/>
      <c r="T164" s="116"/>
      <c r="U164" s="116"/>
      <c r="V164" s="116"/>
      <c r="W164" s="117" t="s">
        <v>48</v>
      </c>
    </row>
    <row r="165" spans="5:11" ht="9.75">
      <c r="E165" s="16"/>
      <c r="K165" s="16"/>
    </row>
    <row r="166" spans="2:18" ht="9.75">
      <c r="B166" s="185" t="s">
        <v>0</v>
      </c>
      <c r="C166" s="102"/>
      <c r="D166" s="103"/>
      <c r="E166" s="60"/>
      <c r="F166" s="103"/>
      <c r="G166" s="104"/>
      <c r="H166" s="186" t="s">
        <v>31</v>
      </c>
      <c r="I166" s="103"/>
      <c r="J166" s="103"/>
      <c r="K166" s="60"/>
      <c r="L166" s="103"/>
      <c r="N166" s="186" t="s">
        <v>50</v>
      </c>
      <c r="O166" s="103"/>
      <c r="P166" s="103"/>
      <c r="Q166" s="60"/>
      <c r="R166" s="103"/>
    </row>
    <row r="167" spans="2:18" ht="9.75">
      <c r="B167" s="178"/>
      <c r="C167" s="179" t="s">
        <v>34</v>
      </c>
      <c r="D167" s="178"/>
      <c r="E167" s="180" t="s">
        <v>6</v>
      </c>
      <c r="F167" s="180" t="s">
        <v>1</v>
      </c>
      <c r="G167" s="17"/>
      <c r="H167" s="178"/>
      <c r="I167" s="179" t="s">
        <v>34</v>
      </c>
      <c r="J167" s="178"/>
      <c r="K167" s="180" t="s">
        <v>6</v>
      </c>
      <c r="L167" s="180" t="s">
        <v>1</v>
      </c>
      <c r="N167" s="178"/>
      <c r="O167" s="179" t="s">
        <v>34</v>
      </c>
      <c r="P167" s="178"/>
      <c r="Q167" s="180" t="s">
        <v>6</v>
      </c>
      <c r="R167" s="180" t="s">
        <v>1</v>
      </c>
    </row>
    <row r="168" spans="2:18" ht="9.75">
      <c r="B168" s="118">
        <v>0</v>
      </c>
      <c r="C168" s="119" t="s">
        <v>2</v>
      </c>
      <c r="D168" s="120">
        <v>9100</v>
      </c>
      <c r="E168" s="126">
        <v>0</v>
      </c>
      <c r="F168" s="121">
        <v>0</v>
      </c>
      <c r="H168" s="118">
        <v>0</v>
      </c>
      <c r="I168" s="119" t="s">
        <v>2</v>
      </c>
      <c r="J168" s="120">
        <v>12700</v>
      </c>
      <c r="K168" s="126">
        <v>0</v>
      </c>
      <c r="L168" s="121">
        <v>0</v>
      </c>
      <c r="N168" s="118">
        <v>0</v>
      </c>
      <c r="O168" s="119" t="s">
        <v>2</v>
      </c>
      <c r="P168" s="120">
        <v>10500</v>
      </c>
      <c r="Q168" s="126">
        <v>0</v>
      </c>
      <c r="R168" s="121">
        <v>0</v>
      </c>
    </row>
    <row r="169" spans="2:18" ht="11.25" customHeight="1">
      <c r="B169" s="118">
        <v>9101</v>
      </c>
      <c r="C169" s="119" t="s">
        <v>2</v>
      </c>
      <c r="D169" s="120">
        <v>14500</v>
      </c>
      <c r="E169" s="126">
        <v>0.15</v>
      </c>
      <c r="F169" s="121">
        <v>1365</v>
      </c>
      <c r="H169" s="118">
        <v>12701</v>
      </c>
      <c r="I169" s="119" t="s">
        <v>2</v>
      </c>
      <c r="J169" s="120">
        <v>21200</v>
      </c>
      <c r="K169" s="126">
        <v>0.15</v>
      </c>
      <c r="L169" s="121">
        <v>1905</v>
      </c>
      <c r="N169" s="118">
        <v>10501</v>
      </c>
      <c r="O169" s="119" t="s">
        <v>2</v>
      </c>
      <c r="P169" s="120">
        <v>15800</v>
      </c>
      <c r="Q169" s="126">
        <v>0.15</v>
      </c>
      <c r="R169" s="121">
        <v>1575</v>
      </c>
    </row>
    <row r="170" spans="2:18" ht="9.75">
      <c r="B170" s="118">
        <v>14501</v>
      </c>
      <c r="C170" s="119" t="s">
        <v>2</v>
      </c>
      <c r="D170" s="120">
        <v>19500</v>
      </c>
      <c r="E170" s="126">
        <v>0.25</v>
      </c>
      <c r="F170" s="121">
        <v>2815</v>
      </c>
      <c r="H170" s="118">
        <v>21201</v>
      </c>
      <c r="I170" s="119" t="s">
        <v>2</v>
      </c>
      <c r="J170" s="120">
        <v>28700</v>
      </c>
      <c r="K170" s="126">
        <v>0.25</v>
      </c>
      <c r="L170" s="121">
        <v>4025</v>
      </c>
      <c r="N170" s="118">
        <v>15801</v>
      </c>
      <c r="O170" s="119" t="s">
        <v>2</v>
      </c>
      <c r="P170" s="120">
        <v>21200</v>
      </c>
      <c r="Q170" s="126">
        <v>0.25</v>
      </c>
      <c r="R170" s="121">
        <v>3155</v>
      </c>
    </row>
    <row r="171" spans="2:18" ht="9.75">
      <c r="B171" s="118">
        <v>19501</v>
      </c>
      <c r="C171" s="119" t="s">
        <v>2</v>
      </c>
      <c r="D171" s="120">
        <v>60000</v>
      </c>
      <c r="E171" s="126">
        <v>0.25</v>
      </c>
      <c r="F171" s="121">
        <v>2725</v>
      </c>
      <c r="H171" s="118">
        <v>28701</v>
      </c>
      <c r="I171" s="119" t="s">
        <v>2</v>
      </c>
      <c r="J171" s="120">
        <v>60000</v>
      </c>
      <c r="K171" s="126">
        <v>0.25</v>
      </c>
      <c r="L171" s="121">
        <v>3905</v>
      </c>
      <c r="N171" s="118">
        <v>21201</v>
      </c>
      <c r="O171" s="119" t="s">
        <v>2</v>
      </c>
      <c r="P171" s="120">
        <v>60000</v>
      </c>
      <c r="Q171" s="126">
        <v>0.25</v>
      </c>
      <c r="R171" s="121">
        <v>3050</v>
      </c>
    </row>
    <row r="172" spans="2:18" ht="9.75">
      <c r="B172" s="118">
        <v>60001</v>
      </c>
      <c r="C172" s="119" t="s">
        <v>2</v>
      </c>
      <c r="D172" s="120">
        <v>99000000</v>
      </c>
      <c r="E172" s="126">
        <v>0.35</v>
      </c>
      <c r="F172" s="121">
        <v>8725</v>
      </c>
      <c r="H172" s="118">
        <v>60001</v>
      </c>
      <c r="I172" s="119" t="s">
        <v>2</v>
      </c>
      <c r="J172" s="120">
        <v>99000000</v>
      </c>
      <c r="K172" s="126">
        <v>0.35</v>
      </c>
      <c r="L172" s="121">
        <f>(J172*K172)-(SUM(V$155:V165))</f>
        <v>9905</v>
      </c>
      <c r="N172" s="118">
        <v>60001</v>
      </c>
      <c r="O172" s="119" t="s">
        <v>2</v>
      </c>
      <c r="P172" s="120">
        <v>99000000</v>
      </c>
      <c r="Q172" s="126">
        <v>0.35</v>
      </c>
      <c r="R172" s="121">
        <f>(P172*Q172)-(SUM(W$155:W165))</f>
        <v>9050</v>
      </c>
    </row>
    <row r="173" spans="2:18" ht="9.75">
      <c r="B173" s="118"/>
      <c r="C173" s="119"/>
      <c r="D173" s="120"/>
      <c r="E173" s="126"/>
      <c r="F173" s="121"/>
      <c r="H173" s="118"/>
      <c r="I173" s="119"/>
      <c r="J173" s="120"/>
      <c r="K173" s="126"/>
      <c r="L173" s="121"/>
      <c r="N173" s="118"/>
      <c r="O173" s="119"/>
      <c r="P173" s="120"/>
      <c r="Q173" s="126"/>
      <c r="R173" s="121"/>
    </row>
    <row r="174" spans="2:18" ht="9.75">
      <c r="B174" s="118"/>
      <c r="C174" s="119"/>
      <c r="D174" s="120"/>
      <c r="E174" s="126"/>
      <c r="F174" s="121"/>
      <c r="H174" s="118"/>
      <c r="I174" s="119"/>
      <c r="J174" s="120"/>
      <c r="K174" s="126"/>
      <c r="L174" s="121"/>
      <c r="N174" s="118"/>
      <c r="O174" s="119"/>
      <c r="P174" s="120"/>
      <c r="Q174" s="126"/>
      <c r="R174" s="121"/>
    </row>
    <row r="175" spans="2:18" ht="9.75">
      <c r="B175" s="122"/>
      <c r="C175" s="123"/>
      <c r="D175" s="124"/>
      <c r="E175" s="127"/>
      <c r="F175" s="125"/>
      <c r="G175" s="20"/>
      <c r="H175" s="122"/>
      <c r="I175" s="123"/>
      <c r="J175" s="124"/>
      <c r="K175" s="127"/>
      <c r="L175" s="125"/>
      <c r="N175" s="122"/>
      <c r="O175" s="123"/>
      <c r="P175" s="124"/>
      <c r="Q175" s="127"/>
      <c r="R175" s="125"/>
    </row>
    <row r="176" spans="2:12" ht="9.75">
      <c r="B176" s="16" t="s">
        <v>38</v>
      </c>
      <c r="E176" s="137">
        <v>0.5</v>
      </c>
      <c r="F176" s="105">
        <f>1170*2</f>
        <v>2340</v>
      </c>
      <c r="K176" s="137"/>
      <c r="L176" s="67"/>
    </row>
  </sheetData>
  <sheetProtection password="EBB7" sheet="1"/>
  <mergeCells count="15">
    <mergeCell ref="B1:C3"/>
    <mergeCell ref="T88:V88"/>
    <mergeCell ref="T62:V62"/>
    <mergeCell ref="T75:V75"/>
    <mergeCell ref="T49:V49"/>
    <mergeCell ref="N10:R10"/>
    <mergeCell ref="K5:L5"/>
    <mergeCell ref="B10:F10"/>
    <mergeCell ref="H10:L10"/>
    <mergeCell ref="T153:W153"/>
    <mergeCell ref="T36:V36"/>
    <mergeCell ref="T101:V101"/>
    <mergeCell ref="T114:W114"/>
    <mergeCell ref="T127:W127"/>
    <mergeCell ref="T140:W140"/>
  </mergeCells>
  <conditionalFormatting sqref="B12:D18 F12:F31 L12:L31 N12:P18 H12:J31">
    <cfRule type="expression" priority="4" dxfId="0" stopIfTrue="1">
      <formula>$K$4="Lm"</formula>
    </cfRule>
  </conditionalFormatting>
  <conditionalFormatting sqref="Q12:Q15 Q17:Q18">
    <cfRule type="expression" priority="2" dxfId="0" stopIfTrue="1">
      <formula>$K$4="Lm"</formula>
    </cfRule>
  </conditionalFormatting>
  <conditionalFormatting sqref="R12:R18">
    <cfRule type="expression" priority="1" dxfId="0" stopIfTrue="1">
      <formula>$K$4="Lm"</formula>
    </cfRule>
  </conditionalFormatting>
  <dataValidations count="2">
    <dataValidation type="list" allowBlank="1" showInputMessage="1" showErrorMessage="1" sqref="J4">
      <formula1>"Lm,€"</formula1>
    </dataValidation>
    <dataValidation type="list" allowBlank="1" showInputMessage="1" showErrorMessage="1" sqref="K6">
      <formula1>"Yes, No"</formula1>
    </dataValidation>
  </dataValidations>
  <printOptions/>
  <pageMargins left="0.5905511811023623" right="0.3937007874015748" top="0.3937007874015748" bottom="0.3937007874015748" header="0.5118110236220472"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Tony Sultana</Manager>
  <Company>MITTS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fss fbt 2023</dc:title>
  <dc:subject>FSS with FBT (Ver2009.1)</dc:subject>
  <dc:creator>Tony Sultana</dc:creator>
  <cp:keywords/>
  <dc:description>FSS Sheet with 12, 13, 26, 52  Pay Periods</dc:description>
  <cp:lastModifiedBy>Ryan Scicluna</cp:lastModifiedBy>
  <cp:lastPrinted>2012-01-05T15:26:56Z</cp:lastPrinted>
  <dcterms:created xsi:type="dcterms:W3CDTF">1997-04-30T13:55:10Z</dcterms:created>
  <dcterms:modified xsi:type="dcterms:W3CDTF">2022-12-02T10:00:14Z</dcterms:modified>
  <cp:category>IRD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0x0101004170DE58D4699E42A49EE1ADA66F3437</vt:lpwstr>
  </property>
</Properties>
</file>